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v-audrs\Desktop\Excel Templates\ongoing\2276288\"/>
    </mc:Choice>
  </mc:AlternateContent>
  <bookViews>
    <workbookView xWindow="255" yWindow="75" windowWidth="13530" windowHeight="8175"/>
  </bookViews>
  <sheets>
    <sheet name="Employee information" sheetId="1" r:id="rId1"/>
    <sheet name="Payroll calculator" sheetId="2" r:id="rId2"/>
    <sheet name="Individual paystubs" sheetId="3" r:id="rId3"/>
  </sheets>
  <definedNames>
    <definedName name="_xlnm.Print_Titles" localSheetId="0">'Employee information'!$3:$3</definedName>
    <definedName name="_xlnm.Print_Titles" localSheetId="1">'Payroll calculator'!$3:$3</definedName>
  </definedNames>
  <calcPr calcId="152511"/>
  <webPublishing codePage="1252"/>
</workbook>
</file>

<file path=xl/calcChain.xml><?xml version="1.0" encoding="utf-8"?>
<calcChain xmlns="http://schemas.openxmlformats.org/spreadsheetml/2006/main">
  <c r="B4" i="2" l="1"/>
  <c r="B5" i="2"/>
  <c r="B6" i="2"/>
  <c r="H2" i="2" l="1"/>
  <c r="J5" i="1"/>
  <c r="J4" i="1"/>
  <c r="H6" i="2" l="1"/>
  <c r="H5" i="2"/>
  <c r="H4" i="2"/>
  <c r="J6" i="1"/>
  <c r="M4" i="1"/>
  <c r="M5" i="1"/>
  <c r="M6" i="1"/>
  <c r="F39" i="3"/>
  <c r="H47" i="3"/>
  <c r="F46" i="3"/>
  <c r="H45" i="3"/>
  <c r="D44" i="3" s="1"/>
  <c r="F45" i="3"/>
  <c r="D45" i="3"/>
  <c r="H44" i="3"/>
  <c r="H43" i="3"/>
  <c r="H42" i="3"/>
  <c r="F42" i="3"/>
  <c r="D42" i="3"/>
  <c r="H41" i="3"/>
  <c r="F41" i="3"/>
  <c r="D41" i="3"/>
  <c r="D39" i="3"/>
  <c r="C38" i="3"/>
  <c r="F33" i="3"/>
  <c r="F32" i="3"/>
  <c r="D32" i="3"/>
  <c r="H31" i="3"/>
  <c r="H30" i="3"/>
  <c r="H29" i="3"/>
  <c r="F29" i="3"/>
  <c r="D29" i="3"/>
  <c r="H28" i="3"/>
  <c r="F28" i="3"/>
  <c r="D28" i="3"/>
  <c r="F26" i="3"/>
  <c r="D26" i="3"/>
  <c r="C25" i="3"/>
  <c r="F21" i="3"/>
  <c r="F20" i="3"/>
  <c r="D20" i="3"/>
  <c r="H19" i="3"/>
  <c r="H18" i="3"/>
  <c r="H17" i="3"/>
  <c r="F17" i="3"/>
  <c r="D17" i="3"/>
  <c r="H16" i="3"/>
  <c r="F16" i="3"/>
  <c r="D16" i="3"/>
  <c r="F14" i="3"/>
  <c r="D14" i="3"/>
  <c r="C13" i="3"/>
  <c r="F9" i="3"/>
  <c r="D43" i="3" l="1"/>
  <c r="I5" i="2"/>
  <c r="K5" i="2" s="1"/>
  <c r="I6" i="2"/>
  <c r="K6" i="2" s="1"/>
  <c r="I4" i="2"/>
  <c r="K4" i="2" s="1"/>
  <c r="F44" i="3"/>
  <c r="F43" i="3"/>
  <c r="H46" i="3"/>
  <c r="F8" i="3"/>
  <c r="D8" i="3"/>
  <c r="H7" i="3"/>
  <c r="H6" i="3"/>
  <c r="H5" i="3"/>
  <c r="F5" i="3"/>
  <c r="D5" i="3"/>
  <c r="H4" i="3"/>
  <c r="F4" i="3"/>
  <c r="D4" i="3"/>
  <c r="F2" i="3"/>
  <c r="D2" i="3"/>
  <c r="C1" i="3"/>
  <c r="D46" i="3" l="1"/>
  <c r="H8" i="3"/>
  <c r="A2" i="2"/>
  <c r="H20" i="3"/>
  <c r="F18" i="3" s="1"/>
  <c r="H32" i="3"/>
  <c r="D30" i="3" s="1"/>
  <c r="F31" i="3" l="1"/>
  <c r="D19" i="3"/>
  <c r="D18" i="3"/>
  <c r="D31" i="3"/>
  <c r="F30" i="3"/>
  <c r="F19" i="3"/>
  <c r="H21" i="3"/>
  <c r="H34" i="3"/>
  <c r="H33" i="3" s="1"/>
  <c r="H9" i="3"/>
  <c r="D6" i="3"/>
  <c r="F7" i="3"/>
  <c r="D7" i="3"/>
  <c r="F6" i="3"/>
  <c r="H22" i="3"/>
  <c r="D33" i="3" l="1"/>
  <c r="D21" i="3"/>
  <c r="D9" i="3"/>
  <c r="H10" i="3"/>
</calcChain>
</file>

<file path=xl/sharedStrings.xml><?xml version="1.0" encoding="utf-8"?>
<sst xmlns="http://schemas.openxmlformats.org/spreadsheetml/2006/main" count="119" uniqueCount="48">
  <si>
    <t>Employee ID</t>
  </si>
  <si>
    <t>Hours Worked</t>
  </si>
  <si>
    <t>Social Security Tax</t>
  </si>
  <si>
    <t>Tax Status</t>
  </si>
  <si>
    <t>Gross Pay</t>
  </si>
  <si>
    <t>Net Pay</t>
  </si>
  <si>
    <t>Vacation Hours</t>
  </si>
  <si>
    <t>Sick Hours</t>
  </si>
  <si>
    <t>Employee Name</t>
  </si>
  <si>
    <t>Overtime Hours</t>
  </si>
  <si>
    <t>Overtime Rate</t>
  </si>
  <si>
    <t>Other Deduction</t>
  </si>
  <si>
    <t xml:space="preserve">Medicare Tax </t>
  </si>
  <si>
    <t xml:space="preserve">State Tax </t>
  </si>
  <si>
    <t xml:space="preserve">Federal Income Tax </t>
  </si>
  <si>
    <t>Period:</t>
  </si>
  <si>
    <t>[Company Name]</t>
  </si>
  <si>
    <t>Hourly Rate</t>
  </si>
  <si>
    <t>Federal Allowance (From W-4)</t>
  </si>
  <si>
    <t xml:space="preserve">Total Taxes and Deductions </t>
  </si>
  <si>
    <t xml:space="preserve">Total Taxes and Regular Deductions </t>
  </si>
  <si>
    <t>Period Ending:</t>
  </si>
  <si>
    <t>Other Regular Deduction</t>
  </si>
  <si>
    <t>Insurance Deduction</t>
  </si>
  <si>
    <t>Payroll calculator</t>
  </si>
  <si>
    <t>Employee Information</t>
  </si>
  <si>
    <t>State Tax</t>
  </si>
  <si>
    <t>Federal Allowance
(From W-4)</t>
  </si>
  <si>
    <t>Federal Income Tax
(Based on Federal Allowance)</t>
  </si>
  <si>
    <t>Total Taxes
Withheld</t>
  </si>
  <si>
    <t>Insurance
Deduction</t>
  </si>
  <si>
    <t>Other Regular
Deduction</t>
  </si>
  <si>
    <t>Hourly
Wage</t>
  </si>
  <si>
    <t>Tax
Status</t>
  </si>
  <si>
    <t>Social Security
Tax</t>
  </si>
  <si>
    <t>Medicare
Tax</t>
  </si>
  <si>
    <t>Total
Regular Deductions
(Excluding taxes)</t>
  </si>
  <si>
    <t>Vacation
Hours</t>
  </si>
  <si>
    <t>Sick
Hours</t>
  </si>
  <si>
    <t>Overtime
Hours</t>
  </si>
  <si>
    <t>Overtime
Rate</t>
  </si>
  <si>
    <t>Gross
Pay</t>
  </si>
  <si>
    <t xml:space="preserve">Taxes
and
Deductions </t>
  </si>
  <si>
    <t>Other
Deduction</t>
  </si>
  <si>
    <t>Regular Hours
Worked</t>
  </si>
  <si>
    <t>[Employee 1]</t>
  </si>
  <si>
    <t>[Employee 2]</t>
  </si>
  <si>
    <t>[Employee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</si>
</sst>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1" x14ac:knownFonts="1">
    <font>
      <sz val="10"/>
      <color theme="8" tint="-0.499984740745262"/>
      <name val="Calibri"/>
      <family val="2"/>
      <scheme val="minor"/>
    </font>
    <font>
      <sz val="8"/>
      <name val="Arial"/>
      <family val="2"/>
    </font>
    <font>
      <sz val="10"/>
      <name val="Calibri"/>
      <family val="2"/>
      <scheme val="minor"/>
    </font>
    <font>
      <sz val="9"/>
      <name val="Calibri"/>
      <family val="2"/>
      <scheme val="minor"/>
    </font>
    <font>
      <b/>
      <sz val="10"/>
      <name val="Calibri"/>
      <family val="2"/>
      <scheme val="minor"/>
    </font>
    <font>
      <sz val="22"/>
      <name val="Cambria"/>
      <family val="1"/>
      <scheme val="major"/>
    </font>
    <font>
      <sz val="12"/>
      <color theme="8" tint="-0.499984740745262"/>
      <name val="Cambria"/>
      <family val="1"/>
      <scheme val="major"/>
    </font>
    <font>
      <sz val="22"/>
      <color theme="8" tint="-0.499984740745262"/>
      <name val="Cambria"/>
      <family val="2"/>
      <scheme val="major"/>
    </font>
    <font>
      <sz val="10"/>
      <color theme="8" tint="-0.499984740745262"/>
      <name val="Calibri"/>
      <family val="2"/>
      <scheme val="minor"/>
    </font>
    <font>
      <sz val="10"/>
      <color theme="8" tint="-0.499984740745262"/>
      <name val="Cambria"/>
      <family val="1"/>
      <scheme val="major"/>
    </font>
    <font>
      <b/>
      <sz val="10"/>
      <color theme="8" tint="-0.499984740745262"/>
      <name val="Cambria"/>
      <family val="1"/>
      <scheme val="major"/>
    </font>
  </fonts>
  <fills count="4">
    <fill>
      <patternFill patternType="none"/>
    </fill>
    <fill>
      <patternFill patternType="gray125"/>
    </fill>
    <fill>
      <patternFill patternType="solid">
        <fgColor theme="6" tint="0.39994506668294322"/>
        <bgColor indexed="64"/>
      </patternFill>
    </fill>
    <fill>
      <patternFill patternType="solid">
        <fgColor theme="7" tint="0.79998168889431442"/>
        <bgColor indexed="64"/>
      </patternFill>
    </fill>
  </fills>
  <borders count="13">
    <border>
      <left/>
      <right/>
      <top/>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right/>
      <top style="thin">
        <color theme="8"/>
      </top>
      <bottom/>
      <diagonal/>
    </border>
    <border>
      <left style="double">
        <color theme="8"/>
      </left>
      <right/>
      <top style="double">
        <color theme="8"/>
      </top>
      <bottom/>
      <diagonal/>
    </border>
    <border>
      <left/>
      <right style="double">
        <color theme="8"/>
      </right>
      <top style="double">
        <color theme="8"/>
      </top>
      <bottom/>
      <diagonal/>
    </border>
    <border>
      <left style="double">
        <color theme="8"/>
      </left>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double">
        <color theme="8"/>
      </left>
      <right style="thin">
        <color theme="8"/>
      </right>
      <top/>
      <bottom/>
      <diagonal/>
    </border>
  </borders>
  <cellStyleXfs count="6">
    <xf numFmtId="0" fontId="0" fillId="0" borderId="0">
      <alignment vertical="center"/>
    </xf>
    <xf numFmtId="0" fontId="7" fillId="0" borderId="0" applyNumberFormat="0" applyFill="0" applyBorder="0" applyAlignment="0" applyProtection="0"/>
    <xf numFmtId="0" fontId="6" fillId="0" borderId="0" applyNumberFormat="0" applyFill="0" applyProtection="0">
      <alignment vertical="center"/>
    </xf>
    <xf numFmtId="0" fontId="8" fillId="2" borderId="0" applyNumberFormat="0" applyProtection="0">
      <alignment horizontal="center" vertical="center"/>
    </xf>
    <xf numFmtId="0" fontId="9" fillId="2" borderId="3" applyNumberFormat="0" applyAlignment="0" applyProtection="0"/>
    <xf numFmtId="0" fontId="10" fillId="3" borderId="1" applyNumberFormat="0" applyAlignment="0" applyProtection="0"/>
  </cellStyleXfs>
  <cellXfs count="65">
    <xf numFmtId="0" fontId="0" fillId="0" borderId="0" xfId="0">
      <alignment vertical="center"/>
    </xf>
    <xf numFmtId="0" fontId="0" fillId="0" borderId="0" xfId="0">
      <alignment vertical="center"/>
    </xf>
    <xf numFmtId="0" fontId="2" fillId="0" borderId="0" xfId="0" applyFont="1" applyFill="1" applyBorder="1" applyAlignment="1">
      <alignment horizontal="left" vertical="center"/>
    </xf>
    <xf numFmtId="0" fontId="4" fillId="0" borderId="0" xfId="0" applyFont="1" applyFill="1" applyBorder="1" applyAlignment="1">
      <alignment vertical="center"/>
    </xf>
    <xf numFmtId="14" fontId="2"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left"/>
    </xf>
    <xf numFmtId="0" fontId="2" fillId="0" borderId="0" xfId="0" applyFont="1" applyFill="1" applyBorder="1" applyAlignment="1">
      <alignment horizontal="left" wrapText="1"/>
    </xf>
    <xf numFmtId="0" fontId="5" fillId="0" borderId="0" xfId="0" applyFont="1" applyFill="1" applyBorder="1" applyAlignment="1">
      <alignment horizontal="left"/>
    </xf>
    <xf numFmtId="44" fontId="0" fillId="0" borderId="0" xfId="0" applyNumberFormat="1" applyAlignment="1">
      <alignment horizontal="center" vertical="center"/>
    </xf>
    <xf numFmtId="2" fontId="0" fillId="0" borderId="0" xfId="0" applyNumberFormat="1" applyAlignment="1">
      <alignment horizontal="center" vertical="center"/>
    </xf>
    <xf numFmtId="0" fontId="0" fillId="0" borderId="0" xfId="0" applyNumberFormat="1">
      <alignment vertical="center"/>
    </xf>
    <xf numFmtId="0" fontId="0" fillId="0" borderId="0" xfId="0" applyFont="1" applyFill="1" applyBorder="1" applyAlignment="1">
      <alignment horizontal="left" vertical="center"/>
    </xf>
    <xf numFmtId="44" fontId="0" fillId="0" borderId="0" xfId="0" applyNumberFormat="1" applyFont="1" applyFill="1" applyBorder="1" applyAlignment="1">
      <alignment horizontal="center" vertical="center"/>
    </xf>
    <xf numFmtId="10"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8" fillId="2" borderId="0" xfId="3" applyNumberFormat="1" applyAlignment="1">
      <alignment horizontal="left" vertical="center" wrapText="1"/>
    </xf>
    <xf numFmtId="0" fontId="8" fillId="2" borderId="0" xfId="3" applyNumberFormat="1" applyAlignment="1">
      <alignment horizontal="center" vertical="center" wrapText="1"/>
    </xf>
    <xf numFmtId="0" fontId="6" fillId="0" borderId="0" xfId="2" applyFill="1">
      <alignment vertical="center"/>
    </xf>
    <xf numFmtId="14" fontId="6" fillId="0" borderId="0" xfId="2" applyNumberFormat="1" applyFill="1">
      <alignment vertical="center"/>
    </xf>
    <xf numFmtId="0" fontId="8" fillId="2" borderId="0" xfId="3">
      <alignment horizontal="center" vertical="center"/>
    </xf>
    <xf numFmtId="0" fontId="8" fillId="2" borderId="0" xfId="3" applyAlignment="1">
      <alignment horizontal="center" vertical="center" wrapText="1"/>
    </xf>
    <xf numFmtId="0" fontId="8" fillId="2" borderId="0" xfId="3" applyAlignment="1">
      <alignment vertical="center"/>
    </xf>
    <xf numFmtId="0" fontId="8" fillId="2" borderId="0" xfId="3" applyAlignment="1">
      <alignment horizontal="left" vertical="center" wrapText="1"/>
    </xf>
    <xf numFmtId="0" fontId="0" fillId="0" borderId="0" xfId="0" applyNumberFormat="1" applyAlignment="1">
      <alignment horizontal="left" vertical="center" indent="1"/>
    </xf>
    <xf numFmtId="0" fontId="0" fillId="0" borderId="0" xfId="0" applyFill="1">
      <alignment vertical="center"/>
    </xf>
    <xf numFmtId="0" fontId="9" fillId="2" borderId="3" xfId="4" applyAlignment="1">
      <alignment horizontal="right" vertical="center"/>
    </xf>
    <xf numFmtId="0" fontId="9" fillId="2" borderId="3" xfId="4" applyAlignment="1">
      <alignment horizontal="left" vertical="center" indent="1"/>
    </xf>
    <xf numFmtId="14" fontId="9" fillId="2" borderId="3" xfId="4" applyNumberFormat="1" applyAlignment="1">
      <alignment horizontal="right" vertical="center" indent="1"/>
    </xf>
    <xf numFmtId="0" fontId="9" fillId="2" borderId="3" xfId="4" applyAlignment="1">
      <alignment horizontal="left" vertical="center" wrapText="1" indent="1"/>
    </xf>
    <xf numFmtId="0" fontId="10" fillId="3" borderId="1" xfId="5" applyAlignment="1">
      <alignment horizontal="left" vertical="center" wrapText="1" indent="1"/>
    </xf>
    <xf numFmtId="44" fontId="10" fillId="3" borderId="1" xfId="5" applyNumberFormat="1" applyAlignment="1">
      <alignment horizontal="left" vertical="center" indent="1"/>
    </xf>
    <xf numFmtId="0" fontId="9" fillId="2" borderId="3" xfId="4" applyAlignment="1">
      <alignment vertical="center"/>
    </xf>
    <xf numFmtId="0" fontId="0" fillId="0" borderId="6" xfId="0" applyFill="1" applyBorder="1" applyAlignment="1">
      <alignment vertical="center"/>
    </xf>
    <xf numFmtId="0" fontId="0" fillId="0" borderId="0" xfId="0" applyFill="1" applyAlignment="1">
      <alignment vertical="center"/>
    </xf>
    <xf numFmtId="0" fontId="0" fillId="0" borderId="8" xfId="0" applyFill="1" applyBorder="1">
      <alignment vertical="center"/>
    </xf>
    <xf numFmtId="0" fontId="0" fillId="0" borderId="0" xfId="0" applyFill="1" applyBorder="1" applyAlignment="1">
      <alignment horizontal="left" vertical="center" indent="1"/>
    </xf>
    <xf numFmtId="14" fontId="0" fillId="0" borderId="0" xfId="0" applyNumberFormat="1" applyFill="1" applyBorder="1" applyAlignment="1">
      <alignment horizontal="left" vertical="center" indent="1"/>
    </xf>
    <xf numFmtId="0" fontId="0" fillId="0" borderId="0" xfId="0" applyFill="1" applyBorder="1" applyAlignment="1">
      <alignment horizontal="left" vertical="center" wrapText="1" indent="1"/>
    </xf>
    <xf numFmtId="0" fontId="0" fillId="0" borderId="8" xfId="0" applyFill="1" applyBorder="1" applyAlignment="1">
      <alignment vertical="center"/>
    </xf>
    <xf numFmtId="0" fontId="0" fillId="0" borderId="2" xfId="0" applyFill="1" applyBorder="1" applyAlignment="1">
      <alignment horizontal="left" vertical="center" wrapText="1" indent="1"/>
    </xf>
    <xf numFmtId="0" fontId="0" fillId="0" borderId="2" xfId="0" applyFill="1" applyBorder="1" applyAlignment="1">
      <alignment horizontal="left" vertical="center" indent="1"/>
    </xf>
    <xf numFmtId="44" fontId="0" fillId="0" borderId="3" xfId="0" applyNumberFormat="1" applyFill="1" applyBorder="1" applyAlignment="1">
      <alignment horizontal="left" vertical="center" indent="1"/>
    </xf>
    <xf numFmtId="44" fontId="0" fillId="0" borderId="4" xfId="0" applyNumberFormat="1" applyFill="1" applyBorder="1" applyAlignment="1">
      <alignment horizontal="left" vertical="center" inden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9" xfId="0" applyFill="1" applyBorder="1">
      <alignment vertical="center"/>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Alignment="1">
      <alignment horizontal="left" vertical="center" indent="1"/>
    </xf>
    <xf numFmtId="0" fontId="0" fillId="0" borderId="5" xfId="0" applyFill="1" applyBorder="1" applyAlignment="1">
      <alignment horizontal="left" vertical="center"/>
    </xf>
    <xf numFmtId="0" fontId="9" fillId="2" borderId="4" xfId="4" applyBorder="1" applyAlignment="1">
      <alignment horizontal="right" vertical="center"/>
    </xf>
    <xf numFmtId="0" fontId="9" fillId="2" borderId="2" xfId="4" applyBorder="1" applyAlignment="1">
      <alignment horizontal="left" vertical="center" indent="1"/>
    </xf>
    <xf numFmtId="0" fontId="9" fillId="2" borderId="2" xfId="4" applyBorder="1" applyAlignment="1">
      <alignment vertical="center"/>
    </xf>
    <xf numFmtId="0" fontId="0" fillId="0" borderId="12" xfId="0" applyFill="1" applyBorder="1">
      <alignment vertical="center"/>
    </xf>
    <xf numFmtId="0" fontId="0" fillId="0" borderId="7" xfId="0" applyBorder="1">
      <alignment vertical="center"/>
    </xf>
    <xf numFmtId="0" fontId="0" fillId="0" borderId="11" xfId="0" applyBorder="1">
      <alignment vertical="center"/>
    </xf>
    <xf numFmtId="1" fontId="0" fillId="0" borderId="0" xfId="0" applyNumberFormat="1" applyFont="1" applyFill="1" applyBorder="1" applyAlignment="1">
      <alignment horizontal="center" vertical="center"/>
    </xf>
    <xf numFmtId="1" fontId="0" fillId="0" borderId="3" xfId="0" applyNumberFormat="1" applyFill="1" applyBorder="1" applyAlignment="1">
      <alignment horizontal="right" vertical="center"/>
    </xf>
    <xf numFmtId="1" fontId="0" fillId="0" borderId="4" xfId="0" applyNumberFormat="1" applyFill="1" applyBorder="1" applyAlignment="1">
      <alignment horizontal="right" vertical="center"/>
    </xf>
    <xf numFmtId="43" fontId="7" fillId="0" borderId="0" xfId="1" applyNumberFormat="1" applyAlignment="1">
      <alignment horizontal="left"/>
    </xf>
    <xf numFmtId="0" fontId="6" fillId="0" borderId="0" xfId="2" applyAlignment="1">
      <alignment vertical="center"/>
    </xf>
    <xf numFmtId="0" fontId="6" fillId="0" borderId="0" xfId="2">
      <alignment vertical="center"/>
    </xf>
    <xf numFmtId="0" fontId="7" fillId="0" borderId="0" xfId="1" applyAlignment="1">
      <alignment vertical="center"/>
    </xf>
  </cellXfs>
  <cellStyles count="6">
    <cellStyle name="Heading 1" xfId="2" builtinId="16" customBuiltin="1"/>
    <cellStyle name="Heading 2" xfId="3" builtinId="17" customBuiltin="1"/>
    <cellStyle name="Heading 3" xfId="4" builtinId="18" customBuiltin="1"/>
    <cellStyle name="Heading 4" xfId="5" builtinId="19" customBuiltin="1"/>
    <cellStyle name="Normal" xfId="0" builtinId="0" customBuiltin="1"/>
    <cellStyle name="Title" xfId="1" builtinId="15" customBuiltin="1"/>
  </cellStyles>
  <dxfs count="29">
    <dxf>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numFmt numFmtId="0" formatCode="General"/>
    </dxf>
    <dxf>
      <numFmt numFmtId="0" formatCode="General"/>
      <alignment horizontal="left" vertical="center" textRotation="0" indent="1" justifyLastLine="0" shrinkToFit="0" readingOrder="0"/>
    </dxf>
    <dxf>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alignment horizontal="center" vertical="center" textRotation="0" wrapText="0" indent="0" justifyLastLine="0" shrinkToFit="0" readingOrder="0"/>
    </dxf>
    <dxf>
      <numFmt numFmtId="34" formatCode="_(&quot;$&quot;* #,##0.00_);_(&quot;$&quot;* \(#,##0.00\);_(&quot;$&quot;* &quot;-&quot;??_);_(@_)"/>
      <alignment horizontal="center" vertical="center" textRotation="0" wrapText="0" indent="0" justifyLastLine="0" shrinkToFit="0" readingOrder="0"/>
    </dxf>
    <dxf>
      <numFmt numFmtId="14" formatCode="0.00%"/>
      <fill>
        <patternFill patternType="none">
          <fgColor indexed="64"/>
          <bgColor indexed="65"/>
        </patternFill>
      </fill>
      <alignment horizontal="center"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center" vertical="center" textRotation="0" wrapText="0" indent="0" justifyLastLine="0" shrinkToFit="0" readingOrder="0"/>
    </dxf>
    <dxf>
      <numFmt numFmtId="14" formatCode="0.0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34" formatCode="_(&quot;$&quot;* #,##0.00_);_(&quot;$&quot;* \(#,##0.00\);_(&quot;$&quot;* &quot;-&quot;??_);_(@_)"/>
    </dxf>
    <dxf>
      <alignment horizontal="left" vertical="center" textRotation="0" wrapText="1" indent="0" justifyLastLine="0" shrinkToFit="0" readingOrder="0"/>
    </dxf>
    <dxf>
      <alignment horizontal="left" vertical="center" textRotation="0" wrapText="0" indent="0" justifyLastLine="0" shrinkToFit="0" readingOrder="0"/>
    </dxf>
    <dxf>
      <alignment vertical="center" textRotation="0" wrapText="1" indent="0" justifyLastLine="0" shrinkToFit="0" readingOrder="0"/>
    </dxf>
    <dxf>
      <font>
        <b val="0"/>
        <i val="0"/>
        <color theme="8" tint="-0.499984740745262"/>
      </font>
      <fill>
        <patternFill>
          <bgColor theme="0"/>
        </patternFill>
      </fill>
      <border>
        <left style="thin">
          <color theme="8"/>
        </left>
        <right style="thin">
          <color theme="8"/>
        </right>
        <top style="thin">
          <color theme="8"/>
        </top>
        <bottom style="thin">
          <color theme="8"/>
        </bottom>
        <horizontal style="thin">
          <color theme="8"/>
        </horizontal>
      </border>
    </dxf>
    <dxf>
      <font>
        <b val="0"/>
        <i val="0"/>
        <color theme="8" tint="-0.499984740745262"/>
      </font>
      <fill>
        <patternFill>
          <bgColor theme="7" tint="0.79998168889431442"/>
        </patternFill>
      </fill>
      <border>
        <left style="thin">
          <color theme="8"/>
        </left>
        <right style="thin">
          <color theme="8"/>
        </right>
        <top style="thin">
          <color theme="8"/>
        </top>
        <bottom style="thin">
          <color theme="8"/>
        </bottom>
        <horizontal style="thin">
          <color theme="8"/>
        </horizontal>
      </border>
    </dxf>
    <dxf>
      <font>
        <b val="0"/>
        <i val="0"/>
        <color theme="8" tint="-0.499984740745262"/>
      </font>
      <fill>
        <patternFill>
          <bgColor theme="6" tint="0.39994506668294322"/>
        </patternFill>
      </fill>
      <border>
        <left style="thin">
          <color theme="8"/>
        </left>
        <right style="thin">
          <color theme="8"/>
        </right>
        <top style="thin">
          <color theme="8"/>
        </top>
        <bottom style="thin">
          <color theme="8"/>
        </bottom>
        <horizontal style="thin">
          <color theme="8"/>
        </horizontal>
      </border>
    </dxf>
    <dxf>
      <font>
        <b val="0"/>
        <i val="0"/>
        <color theme="8" tint="-0.499984740745262"/>
      </font>
    </dxf>
  </dxfs>
  <tableStyles count="1" defaultTableStyle="Payroll Calculator" defaultPivotStyle="PivotStyleLight16">
    <tableStyle name="Payroll Calculator" pivot="0" count="4">
      <tableStyleElement type="wholeTable" dxfId="28"/>
      <tableStyleElement type="headerRow" dxfId="27"/>
      <tableStyleElement type="firstRowStripe" dxfId="26"/>
      <tableStyleElement type="secondRowStripe" dxfId="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F8EED8"/>
      <rgbColor rgb="00FFFF00"/>
      <rgbColor rgb="00FF00FF"/>
      <rgbColor rgb="0000FFFF"/>
      <rgbColor rgb="00800000"/>
      <rgbColor rgb="00008000"/>
      <rgbColor rgb="00000080"/>
      <rgbColor rgb="00808000"/>
      <rgbColor rgb="00800080"/>
      <rgbColor rgb="00008080"/>
      <rgbColor rgb="00C3CBCB"/>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DAB2"/>
      <rgbColor rgb="00F8EED8"/>
      <rgbColor rgb="0099CCFF"/>
      <rgbColor rgb="00FCF9EC"/>
      <rgbColor rgb="00EAEAEA"/>
      <rgbColor rgb="00FBF8EB"/>
      <rgbColor rgb="00C3D2E5"/>
      <rgbColor rgb="0033CCCC"/>
      <rgbColor rgb="0099CC00"/>
      <rgbColor rgb="00FFCC00"/>
      <rgbColor rgb="00FF9900"/>
      <rgbColor rgb="00FF6600"/>
      <rgbColor rgb="004B6B85"/>
      <rgbColor rgb="00757A8B"/>
      <rgbColor rgb="00003366"/>
      <rgbColor rgb="00339966"/>
      <rgbColor rgb="00003300"/>
      <rgbColor rgb="00333300"/>
      <rgbColor rgb="00993300"/>
      <rgbColor rgb="00DDDDD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1466849</xdr:colOff>
      <xdr:row>5</xdr:row>
      <xdr:rowOff>190499</xdr:rowOff>
    </xdr:from>
    <xdr:to>
      <xdr:col>3</xdr:col>
      <xdr:colOff>638175</xdr:colOff>
      <xdr:row>9</xdr:row>
      <xdr:rowOff>285750</xdr:rowOff>
    </xdr:to>
    <xdr:sp macro="" textlink="">
      <xdr:nvSpPr>
        <xdr:cNvPr id="4" name="Rounded Rectangular Callout 3" descr="Text box to describe how entering an employee name here will propagate the name to other worksheets in the template based on their employee id." title="Tool tip"/>
        <xdr:cNvSpPr/>
      </xdr:nvSpPr>
      <xdr:spPr>
        <a:xfrm>
          <a:off x="2486024" y="2790824"/>
          <a:ext cx="1752601" cy="1619251"/>
        </a:xfrm>
        <a:prstGeom prst="wedgeRoundRectCallout">
          <a:avLst>
            <a:gd name="adj1" fmla="val -95956"/>
            <a:gd name="adj2" fmla="val -53542"/>
            <a:gd name="adj3" fmla="val 16667"/>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t>Enter employee names here</a:t>
          </a:r>
          <a:r>
            <a:rPr lang="en-US" sz="1200" baseline="0"/>
            <a:t> and they will propagate to the Payroll Calculator and Individual Paystubs worksheets based on their Employee ID.</a:t>
          </a:r>
          <a:endParaRPr lang="en-US" sz="1200"/>
        </a:p>
      </xdr:txBody>
    </xdr:sp>
    <xdr:clientData/>
  </xdr:twoCellAnchor>
</xdr:wsDr>
</file>

<file path=xl/tables/table1.xml><?xml version="1.0" encoding="utf-8"?>
<table xmlns="http://schemas.openxmlformats.org/spreadsheetml/2006/main" id="1" name="EmployeeInformation" displayName="EmployeeInformation" ref="A3:M6" totalsRowShown="0" headerRowDxfId="24" headerRowCellStyle="Heading 2">
  <autoFilter ref="A3:M6"/>
  <tableColumns count="13">
    <tableColumn id="1" name="Employee ID" dataDxfId="23"/>
    <tableColumn id="2" name="Employee Name" dataDxfId="22"/>
    <tableColumn id="3" name="Hourly_x000a_Wage" dataDxfId="21"/>
    <tableColumn id="4" name="Tax_x000a_Status" dataDxfId="20"/>
    <tableColumn id="5" name="Federal Allowance_x000a_(From W-4)" dataDxfId="19"/>
    <tableColumn id="6" name="State Tax" dataDxfId="18"/>
    <tableColumn id="7" name="Federal Income Tax_x000a_(Based on Federal Allowance)" dataDxfId="17"/>
    <tableColumn id="8" name="Social Security_x000a_Tax" dataDxfId="16"/>
    <tableColumn id="9" name="Medicare_x000a_Tax" dataDxfId="15"/>
    <tableColumn id="10" name="Total Taxes_x000a_Withheld" dataDxfId="14">
      <calculatedColumnFormula>EmployeeInformation[State Tax]+EmployeeInformation[Federal Income Tax
(Based on Federal Allowance)]+EmployeeInformation[Social Security
Tax]+EmployeeInformation[Medicare
Tax]</calculatedColumnFormula>
    </tableColumn>
    <tableColumn id="11" name="Insurance_x000a_Deduction" dataDxfId="13"/>
    <tableColumn id="12" name="Other Regular_x000a_Deduction" dataDxfId="12"/>
    <tableColumn id="13" name="Total_x000a_Regular Deductions_x000a_(Excluding taxes)" dataDxfId="11">
      <calculatedColumnFormula>EmployeeInformation[Insurance
Deduction]+EmployeeInformation[Other Regular
Deduction]</calculatedColumnFormula>
    </tableColumn>
  </tableColumns>
  <tableStyleInfo name="Payroll Calculator" showFirstColumn="0" showLastColumn="0" showRowStripes="1" showColumnStripes="0"/>
  <extLst>
    <ext xmlns:x14="http://schemas.microsoft.com/office/spreadsheetml/2009/9/main" uri="{504A1905-F514-4f6f-8877-14C23A59335A}">
      <x14:table altText="Employee Informtion table" altTextSummary="A table to outline employee information like their ID, hourly wage, tax status, federal allowance, state tax, federal income tax, social security tax, medicare tax, insurance deductible, other deductions and their respective totals."/>
    </ext>
  </extLst>
</table>
</file>

<file path=xl/tables/table2.xml><?xml version="1.0" encoding="utf-8"?>
<table xmlns="http://schemas.openxmlformats.org/spreadsheetml/2006/main" id="2" name="PayrollCalculator" displayName="PayrollCalculator" ref="A3:K6" totalsRowShown="0" headerRowCellStyle="Heading 2" dataCellStyle="Normal">
  <autoFilter ref="A3:K6"/>
  <tableColumns count="11">
    <tableColumn id="1" name="Employee ID" dataDxfId="10" dataCellStyle="Normal"/>
    <tableColumn id="2" name="Employee Name" dataDxfId="9" dataCellStyle="Normal">
      <calculatedColumnFormula>VLOOKUP(A4,EmployeeInformation[],2,FALSE)</calculatedColumnFormula>
    </tableColumn>
    <tableColumn id="3" name="Regular Hours_x000a_Worked" dataDxfId="8" dataCellStyle="Normal"/>
    <tableColumn id="4" name="Vacation_x000a_Hours" dataDxfId="7" dataCellStyle="Normal"/>
    <tableColumn id="5" name="Sick_x000a_Hours" dataDxfId="6" dataCellStyle="Normal"/>
    <tableColumn id="6" name="Overtime_x000a_Hours" dataDxfId="5" dataCellStyle="Normal"/>
    <tableColumn id="7" name="Overtime_x000a_Rate" dataDxfId="4" dataCellStyle="Normal"/>
    <tableColumn id="8" name="Gross_x000a_Pay" dataDxfId="3" dataCellStyle="Normal">
      <calculatedColumnFormula>(VLOOKUP(A4,EmployeeInformation[],3,FALSE)*(PayrollCalculator[Regular Hours
Worked]+PayrollCalculator[Vacation
Hours]+PayrollCalculator[Sick
Hours])+PayrollCalculator[Overtime
Hours]*PayrollCalculator[Overtime
Rate])</calculatedColumnFormula>
    </tableColumn>
    <tableColumn id="9" name="Taxes_x000a_and_x000a_Deductions " dataDxfId="2" dataCellStyle="Normal">
      <calculatedColumnFormula>VLOOKUP(A4,EmployeeInformation[],10,FALSE)*PayrollCalculator[Gross
Pay]+EmployeeInformation[Total
Regular Deductions
(Excluding taxes)]</calculatedColumnFormula>
    </tableColumn>
    <tableColumn id="10" name="Other_x000a_Deduction" dataDxfId="1" dataCellStyle="Normal"/>
    <tableColumn id="11" name="Net Pay" dataDxfId="0" dataCellStyle="Normal">
      <calculatedColumnFormula>PayrollCalculator[Gross
Pay]-PayrollCalculator[Taxes
and
Deductions ]-PayrollCalculator[Other
Deduction]</calculatedColumnFormula>
    </tableColumn>
  </tableColumns>
  <tableStyleInfo name="Payroll Calculator" showFirstColumn="0" showLastColumn="0" showRowStripes="1" showColumnStripes="0"/>
  <extLst>
    <ext xmlns:x14="http://schemas.microsoft.com/office/spreadsheetml/2009/9/main" uri="{504A1905-F514-4f6f-8877-14C23A59335A}">
      <x14:table altText="Payroll Calculator" altTextSummary="A table for calculating payroll for each employee listed on the employee information worksheet."/>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Origin">
  <a:themeElements>
    <a:clrScheme name="Origin">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A599AE"/>
      </a:hlink>
      <a:folHlink>
        <a:srgbClr val="80758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6"/>
  <sheetViews>
    <sheetView showGridLines="0" tabSelected="1" workbookViewId="0">
      <selection sqref="A1:M1"/>
    </sheetView>
  </sheetViews>
  <sheetFormatPr defaultRowHeight="30" customHeight="1" x14ac:dyDescent="0.2"/>
  <cols>
    <col min="1" max="1" width="15.28515625" customWidth="1"/>
    <col min="2" max="2" width="22.7109375" customWidth="1"/>
    <col min="3" max="3" width="16" customWidth="1"/>
    <col min="4" max="4" width="13.28515625" customWidth="1"/>
    <col min="5" max="5" width="18" customWidth="1"/>
    <col min="6" max="6" width="17.42578125" customWidth="1"/>
    <col min="7" max="7" width="23.42578125" customWidth="1"/>
    <col min="8" max="8" width="18.42578125" customWidth="1"/>
    <col min="9" max="9" width="15.140625" customWidth="1"/>
    <col min="10" max="10" width="15.7109375" customWidth="1"/>
    <col min="11" max="11" width="16.28515625" customWidth="1"/>
    <col min="12" max="12" width="19.28515625" customWidth="1"/>
    <col min="13" max="13" width="23.85546875" customWidth="1"/>
  </cols>
  <sheetData>
    <row r="1" spans="1:13" ht="48" customHeight="1" x14ac:dyDescent="0.35">
      <c r="A1" s="61" t="s">
        <v>25</v>
      </c>
      <c r="B1" s="61"/>
      <c r="C1" s="61"/>
      <c r="D1" s="61"/>
      <c r="E1" s="61"/>
      <c r="F1" s="61"/>
      <c r="G1" s="61"/>
      <c r="H1" s="61"/>
      <c r="I1" s="61"/>
      <c r="J1" s="61"/>
      <c r="K1" s="61"/>
      <c r="L1" s="61"/>
      <c r="M1" s="61"/>
    </row>
    <row r="2" spans="1:13" ht="27" customHeight="1" x14ac:dyDescent="0.2">
      <c r="A2" s="62" t="s">
        <v>16</v>
      </c>
      <c r="B2" s="62"/>
      <c r="C2" s="62"/>
      <c r="D2" s="62"/>
      <c r="E2" s="62"/>
      <c r="F2" s="62"/>
      <c r="G2" s="1"/>
      <c r="H2" s="1"/>
      <c r="I2" s="1"/>
      <c r="J2" s="1"/>
      <c r="K2" s="1"/>
      <c r="L2" s="1"/>
      <c r="M2" s="1"/>
    </row>
    <row r="3" spans="1:13" ht="39.950000000000003" customHeight="1" x14ac:dyDescent="0.2">
      <c r="A3" s="17" t="s">
        <v>0</v>
      </c>
      <c r="B3" s="17" t="s">
        <v>8</v>
      </c>
      <c r="C3" s="18" t="s">
        <v>32</v>
      </c>
      <c r="D3" s="18" t="s">
        <v>33</v>
      </c>
      <c r="E3" s="18" t="s">
        <v>27</v>
      </c>
      <c r="F3" s="18" t="s">
        <v>26</v>
      </c>
      <c r="G3" s="18" t="s">
        <v>28</v>
      </c>
      <c r="H3" s="18" t="s">
        <v>34</v>
      </c>
      <c r="I3" s="18" t="s">
        <v>35</v>
      </c>
      <c r="J3" s="18" t="s">
        <v>29</v>
      </c>
      <c r="K3" s="18" t="s">
        <v>30</v>
      </c>
      <c r="L3" s="18" t="s">
        <v>31</v>
      </c>
      <c r="M3" s="18" t="s">
        <v>36</v>
      </c>
    </row>
    <row r="4" spans="1:13" ht="30" customHeight="1" x14ac:dyDescent="0.2">
      <c r="A4" s="13">
        <v>1</v>
      </c>
      <c r="B4" s="16" t="s">
        <v>45</v>
      </c>
      <c r="C4" s="14">
        <v>10</v>
      </c>
      <c r="D4" s="58">
        <v>1</v>
      </c>
      <c r="E4" s="58">
        <v>4</v>
      </c>
      <c r="F4" s="15">
        <v>2.3E-2</v>
      </c>
      <c r="G4" s="15">
        <v>0.28000000000000003</v>
      </c>
      <c r="H4" s="15">
        <v>6.3E-2</v>
      </c>
      <c r="I4" s="15">
        <v>1.4500000000000001E-2</v>
      </c>
      <c r="J4" s="15">
        <f>EmployeeInformation[State Tax]+EmployeeInformation[Federal Income Tax
(Based on Federal Allowance)]+EmployeeInformation[Social Security
Tax]+EmployeeInformation[Medicare
Tax]</f>
        <v>0.38050000000000006</v>
      </c>
      <c r="K4" s="14">
        <v>20</v>
      </c>
      <c r="L4" s="14">
        <v>40</v>
      </c>
      <c r="M4" s="14">
        <f>EmployeeInformation[Insurance
Deduction]+EmployeeInformation[Other Regular
Deduction]</f>
        <v>60</v>
      </c>
    </row>
    <row r="5" spans="1:13" ht="30" customHeight="1" x14ac:dyDescent="0.2">
      <c r="A5" s="13">
        <v>2</v>
      </c>
      <c r="B5" s="16" t="s">
        <v>46</v>
      </c>
      <c r="C5" s="14">
        <v>13</v>
      </c>
      <c r="D5" s="58">
        <v>1</v>
      </c>
      <c r="E5" s="58">
        <v>4</v>
      </c>
      <c r="F5" s="15">
        <v>2.3E-2</v>
      </c>
      <c r="G5" s="15">
        <v>0.28000000000000003</v>
      </c>
      <c r="H5" s="15">
        <v>6.3E-2</v>
      </c>
      <c r="I5" s="15">
        <v>1.4500000000000001E-2</v>
      </c>
      <c r="J5" s="15">
        <f>EmployeeInformation[State Tax]+EmployeeInformation[Federal Income Tax
(Based on Federal Allowance)]+EmployeeInformation[Social Security
Tax]+EmployeeInformation[Medicare
Tax]</f>
        <v>0.38050000000000006</v>
      </c>
      <c r="K5" s="14">
        <v>20</v>
      </c>
      <c r="L5" s="14">
        <v>52</v>
      </c>
      <c r="M5" s="14">
        <f>EmployeeInformation[Insurance
Deduction]+EmployeeInformation[Other Regular
Deduction]</f>
        <v>72</v>
      </c>
    </row>
    <row r="6" spans="1:13" ht="30" customHeight="1" x14ac:dyDescent="0.2">
      <c r="A6" s="13">
        <v>3</v>
      </c>
      <c r="B6" s="16" t="s">
        <v>47</v>
      </c>
      <c r="C6" s="14">
        <v>10</v>
      </c>
      <c r="D6" s="58">
        <v>1</v>
      </c>
      <c r="E6" s="58">
        <v>4</v>
      </c>
      <c r="F6" s="15">
        <v>2.3E-2</v>
      </c>
      <c r="G6" s="15">
        <v>0.28000000000000003</v>
      </c>
      <c r="H6" s="15">
        <v>6.3E-2</v>
      </c>
      <c r="I6" s="15">
        <v>1.4500000000000001E-2</v>
      </c>
      <c r="J6" s="15">
        <f>EmployeeInformation[State Tax]+EmployeeInformation[Federal Income Tax
(Based on Federal Allowance)]+EmployeeInformation[Social Security
Tax]+EmployeeInformation[Medicare
Tax]</f>
        <v>0.38050000000000006</v>
      </c>
      <c r="K6" s="14">
        <v>20</v>
      </c>
      <c r="L6" s="14">
        <v>0</v>
      </c>
      <c r="M6" s="14">
        <f>EmployeeInformation[Insurance
Deduction]+EmployeeInformation[Other Regular
Deduction]</f>
        <v>20</v>
      </c>
    </row>
  </sheetData>
  <mergeCells count="2">
    <mergeCell ref="A1:M1"/>
    <mergeCell ref="A2:F2"/>
  </mergeCells>
  <phoneticPr fontId="1" type="noConversion"/>
  <printOptions horizontalCentered="1"/>
  <pageMargins left="0.25" right="0.25" top="0.75" bottom="0.75" header="0.5" footer="0.5"/>
  <pageSetup scale="63" orientation="landscape" r:id="rId1"/>
  <headerFooter alignWithMargins="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K6"/>
  <sheetViews>
    <sheetView showGridLines="0" workbookViewId="0">
      <selection sqref="A1:K1"/>
    </sheetView>
  </sheetViews>
  <sheetFormatPr defaultRowHeight="30" customHeight="1" x14ac:dyDescent="0.2"/>
  <cols>
    <col min="1" max="1" width="14.5703125" style="7" customWidth="1"/>
    <col min="2" max="2" width="22.7109375" style="7" customWidth="1"/>
    <col min="3" max="10" width="15.42578125" style="7" customWidth="1"/>
    <col min="11" max="11" width="15.5703125" style="7" customWidth="1"/>
    <col min="12" max="16384" width="9.140625" style="6"/>
  </cols>
  <sheetData>
    <row r="1" spans="1:11" s="7" customFormat="1" ht="48" customHeight="1" x14ac:dyDescent="0.2">
      <c r="A1" s="64" t="s">
        <v>24</v>
      </c>
      <c r="B1" s="64"/>
      <c r="C1" s="64"/>
      <c r="D1" s="64"/>
      <c r="E1" s="64"/>
      <c r="F1" s="64"/>
      <c r="G1" s="64"/>
      <c r="H1" s="64"/>
      <c r="I1" s="64"/>
      <c r="J1" s="64"/>
      <c r="K1" s="64"/>
    </row>
    <row r="2" spans="1:11" s="2" customFormat="1" ht="27" customHeight="1" x14ac:dyDescent="0.35">
      <c r="A2" s="63" t="str">
        <f>'Employee information'!$A$2</f>
        <v>[Company Name]</v>
      </c>
      <c r="B2" s="63"/>
      <c r="C2" s="63"/>
      <c r="D2" s="63"/>
      <c r="E2" s="63"/>
      <c r="F2" s="63"/>
      <c r="G2" s="19" t="s">
        <v>21</v>
      </c>
      <c r="H2" s="20">
        <f ca="1">TODAY()</f>
        <v>42304</v>
      </c>
      <c r="I2" s="9"/>
      <c r="J2" s="3"/>
      <c r="K2" s="4"/>
    </row>
    <row r="3" spans="1:11" s="8" customFormat="1" ht="39.950000000000003" customHeight="1" x14ac:dyDescent="0.2">
      <c r="A3" s="24" t="s">
        <v>0</v>
      </c>
      <c r="B3" s="23" t="s">
        <v>8</v>
      </c>
      <c r="C3" s="22" t="s">
        <v>44</v>
      </c>
      <c r="D3" s="22" t="s">
        <v>37</v>
      </c>
      <c r="E3" s="22" t="s">
        <v>38</v>
      </c>
      <c r="F3" s="22" t="s">
        <v>39</v>
      </c>
      <c r="G3" s="22" t="s">
        <v>40</v>
      </c>
      <c r="H3" s="22" t="s">
        <v>41</v>
      </c>
      <c r="I3" s="22" t="s">
        <v>42</v>
      </c>
      <c r="J3" s="22" t="s">
        <v>43</v>
      </c>
      <c r="K3" s="21" t="s">
        <v>5</v>
      </c>
    </row>
    <row r="4" spans="1:11" s="5" customFormat="1" ht="30" customHeight="1" x14ac:dyDescent="0.2">
      <c r="A4" s="25">
        <v>1</v>
      </c>
      <c r="B4" s="12" t="str">
        <f>VLOOKUP(A4,EmployeeInformation[],2,FALSE)</f>
        <v>[Employee 1]</v>
      </c>
      <c r="C4" s="11">
        <v>50</v>
      </c>
      <c r="D4" s="11">
        <v>5</v>
      </c>
      <c r="E4" s="11">
        <v>1</v>
      </c>
      <c r="F4" s="11"/>
      <c r="G4" s="10"/>
      <c r="H4" s="10">
        <f>(VLOOKUP(A4,EmployeeInformation[],3,FALSE)*(PayrollCalculator[Regular Hours
Worked]+PayrollCalculator[Vacation
Hours]+PayrollCalculator[Sick
Hours])+PayrollCalculator[Overtime
Hours]*PayrollCalculator[Overtime
Rate])</f>
        <v>560</v>
      </c>
      <c r="I4" s="10">
        <f>VLOOKUP(A4,EmployeeInformation[],10,FALSE)*PayrollCalculator[Gross
Pay]+EmployeeInformation[Total
Regular Deductions
(Excluding taxes)]</f>
        <v>273.08000000000004</v>
      </c>
      <c r="J4" s="10">
        <v>20</v>
      </c>
      <c r="K4" s="10">
        <f>PayrollCalculator[Gross
Pay]-PayrollCalculator[Taxes
and
Deductions ]-PayrollCalculator[Other
Deduction]</f>
        <v>266.91999999999996</v>
      </c>
    </row>
    <row r="5" spans="1:11" s="5" customFormat="1" ht="30" customHeight="1" x14ac:dyDescent="0.2">
      <c r="A5" s="25">
        <v>2</v>
      </c>
      <c r="B5" s="12" t="str">
        <f>VLOOKUP(A5,EmployeeInformation[],2,FALSE)</f>
        <v>[Employee 2]</v>
      </c>
      <c r="C5" s="11">
        <v>40</v>
      </c>
      <c r="D5" s="11">
        <v>0</v>
      </c>
      <c r="E5" s="11">
        <v>0</v>
      </c>
      <c r="F5" s="11"/>
      <c r="G5" s="10"/>
      <c r="H5" s="10">
        <f>(VLOOKUP(A5,EmployeeInformation[],3,FALSE)*(PayrollCalculator[Regular Hours
Worked]+PayrollCalculator[Vacation
Hours]+PayrollCalculator[Sick
Hours])+PayrollCalculator[Overtime
Hours]*PayrollCalculator[Overtime
Rate])</f>
        <v>520</v>
      </c>
      <c r="I5" s="10">
        <f>VLOOKUP(A5,EmployeeInformation[],10,FALSE)*PayrollCalculator[Gross
Pay]+EmployeeInformation[Total
Regular Deductions
(Excluding taxes)]</f>
        <v>269.86</v>
      </c>
      <c r="J5" s="10">
        <v>52</v>
      </c>
      <c r="K5" s="10">
        <f>PayrollCalculator[Gross
Pay]-PayrollCalculator[Taxes
and
Deductions ]-PayrollCalculator[Other
Deduction]</f>
        <v>198.14</v>
      </c>
    </row>
    <row r="6" spans="1:11" s="5" customFormat="1" ht="30" customHeight="1" x14ac:dyDescent="0.2">
      <c r="A6" s="25">
        <v>3</v>
      </c>
      <c r="B6" s="12" t="str">
        <f>VLOOKUP(A6,EmployeeInformation[],2,FALSE)</f>
        <v>[Employee 3]</v>
      </c>
      <c r="C6" s="11">
        <v>52</v>
      </c>
      <c r="D6" s="11">
        <v>0</v>
      </c>
      <c r="E6" s="11">
        <v>0</v>
      </c>
      <c r="F6" s="11">
        <v>2</v>
      </c>
      <c r="G6" s="10">
        <v>20</v>
      </c>
      <c r="H6" s="10">
        <f>(VLOOKUP(A6,EmployeeInformation[],3,FALSE)*(PayrollCalculator[Regular Hours
Worked]+PayrollCalculator[Vacation
Hours]+PayrollCalculator[Sick
Hours])+PayrollCalculator[Overtime
Hours]*PayrollCalculator[Overtime
Rate])</f>
        <v>560</v>
      </c>
      <c r="I6" s="10">
        <f>VLOOKUP(A6,EmployeeInformation[],10,FALSE)*PayrollCalculator[Gross
Pay]+EmployeeInformation[Total
Regular Deductions
(Excluding taxes)]</f>
        <v>233.08000000000004</v>
      </c>
      <c r="J6" s="10">
        <v>20</v>
      </c>
      <c r="K6" s="10">
        <f>PayrollCalculator[Gross
Pay]-PayrollCalculator[Taxes
and
Deductions ]-PayrollCalculator[Other
Deduction]</f>
        <v>306.91999999999996</v>
      </c>
    </row>
  </sheetData>
  <mergeCells count="2">
    <mergeCell ref="A2:F2"/>
    <mergeCell ref="A1:K1"/>
  </mergeCells>
  <phoneticPr fontId="1" type="noConversion"/>
  <printOptions horizontalCentered="1"/>
  <pageMargins left="0.6" right="0.6" top="0.75" bottom="0.75" header="0.5" footer="0.5"/>
  <pageSetup scale="79" fitToHeight="0" orientation="landscape" r:id="rId1"/>
  <headerFooter differentFirst="1" alignWithMargins="0">
    <oddFooter>Page &amp;P of &amp;N</oddFooter>
  </headerFooter>
  <ignoredErrors>
    <ignoredError sqref="H4:H5"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49"/>
  <sheetViews>
    <sheetView showGridLines="0" workbookViewId="0"/>
  </sheetViews>
  <sheetFormatPr defaultRowHeight="18" customHeight="1" x14ac:dyDescent="0.2"/>
  <cols>
    <col min="1" max="1" width="1" style="1" customWidth="1"/>
    <col min="2" max="2" width="2.42578125" style="26" customWidth="1"/>
    <col min="3" max="3" width="32.5703125" style="26" customWidth="1"/>
    <col min="4" max="4" width="13.7109375" style="26" customWidth="1"/>
    <col min="5" max="5" width="28.7109375" style="26" customWidth="1"/>
    <col min="6" max="7" width="24.7109375" style="26" customWidth="1"/>
    <col min="8" max="8" width="20.7109375" style="26" customWidth="1"/>
    <col min="9" max="9" width="2.5703125" customWidth="1"/>
    <col min="10" max="10" width="2.42578125" style="26" customWidth="1"/>
    <col min="11" max="16384" width="9.140625" style="26"/>
  </cols>
  <sheetData>
    <row r="1" spans="1:10" s="35" customFormat="1" ht="33.950000000000003" customHeight="1" thickTop="1" x14ac:dyDescent="0.2">
      <c r="A1" s="1"/>
      <c r="B1" s="34"/>
      <c r="C1" s="63" t="str">
        <f>('Employee information'!$A$2)</f>
        <v>[Company Name]</v>
      </c>
      <c r="D1" s="63"/>
      <c r="E1" s="63"/>
      <c r="F1" s="63"/>
      <c r="G1" s="63"/>
      <c r="H1" s="63"/>
      <c r="I1" s="56"/>
      <c r="J1" s="40"/>
    </row>
    <row r="2" spans="1:10" ht="18" customHeight="1" x14ac:dyDescent="0.2">
      <c r="B2" s="36"/>
      <c r="C2" s="53" t="s">
        <v>15</v>
      </c>
      <c r="D2" s="29">
        <f ca="1">'Payroll calculator'!$H$2</f>
        <v>42304</v>
      </c>
      <c r="E2" s="28" t="s">
        <v>8</v>
      </c>
      <c r="F2" s="30" t="str">
        <f>IFERROR(VLOOKUP(H2,EmployeeInformation[],2),"")</f>
        <v>[Employee 1]</v>
      </c>
      <c r="G2" s="28" t="s">
        <v>0</v>
      </c>
      <c r="H2" s="52">
        <v>1</v>
      </c>
      <c r="J2" s="36"/>
    </row>
    <row r="3" spans="1:10" ht="18" customHeight="1" x14ac:dyDescent="0.2">
      <c r="B3" s="36"/>
      <c r="C3" s="37"/>
      <c r="D3" s="38"/>
      <c r="E3" s="37"/>
      <c r="F3" s="39"/>
      <c r="G3" s="37"/>
      <c r="H3" s="37"/>
      <c r="J3" s="36"/>
    </row>
    <row r="4" spans="1:10" s="35" customFormat="1" ht="18" customHeight="1" x14ac:dyDescent="0.2">
      <c r="A4" s="1"/>
      <c r="B4" s="40"/>
      <c r="C4" s="41" t="s">
        <v>3</v>
      </c>
      <c r="D4" s="59">
        <f>IFERROR(VLOOKUP(H2,EmployeeInformation[],4),"")</f>
        <v>1</v>
      </c>
      <c r="E4" s="41" t="s">
        <v>18</v>
      </c>
      <c r="F4" s="60">
        <f>IFERROR(VLOOKUP(H2,EmployeeInformation[],5,FALSE),"")</f>
        <v>4</v>
      </c>
      <c r="G4" s="42" t="s">
        <v>1</v>
      </c>
      <c r="H4" s="60">
        <f>IFERROR(VLOOKUP(H2,PayrollCalculator[],3,FALSE),"")</f>
        <v>50</v>
      </c>
      <c r="I4"/>
      <c r="J4" s="40"/>
    </row>
    <row r="5" spans="1:10" s="35" customFormat="1" ht="18" customHeight="1" x14ac:dyDescent="0.2">
      <c r="A5" s="1"/>
      <c r="B5" s="40"/>
      <c r="C5" s="42" t="s">
        <v>17</v>
      </c>
      <c r="D5" s="43">
        <f>IFERROR(VLOOKUP(H2,EmployeeInformation[],3,FALSE),"")</f>
        <v>10</v>
      </c>
      <c r="E5" s="41" t="s">
        <v>10</v>
      </c>
      <c r="F5" s="44">
        <f>IFERROR(VLOOKUP(H2,PayrollCalculator[],7,FALSE),"")</f>
        <v>0</v>
      </c>
      <c r="G5" s="41" t="s">
        <v>7</v>
      </c>
      <c r="H5" s="60">
        <f>IFERROR(VLOOKUP(H2,PayrollCalculator[],5,FALSE),"")</f>
        <v>1</v>
      </c>
      <c r="I5"/>
      <c r="J5" s="40"/>
    </row>
    <row r="6" spans="1:10" s="35" customFormat="1" ht="18" customHeight="1" x14ac:dyDescent="0.2">
      <c r="A6" s="1"/>
      <c r="B6" s="40"/>
      <c r="C6" s="41" t="s">
        <v>2</v>
      </c>
      <c r="D6" s="43">
        <f>IFERROR(IFERROR(VLOOKUP(H2,EmployeeInformation[],8,FALSE),"")*H8,"")</f>
        <v>35.28</v>
      </c>
      <c r="E6" s="41" t="s">
        <v>14</v>
      </c>
      <c r="F6" s="44">
        <f>IFERROR(IFERROR(VLOOKUP(H2,EmployeeInformation[],7,FALSE),"")*H8,"")</f>
        <v>156.80000000000001</v>
      </c>
      <c r="G6" s="41" t="s">
        <v>6</v>
      </c>
      <c r="H6" s="60">
        <f>IFERROR(VLOOKUP(H2,PayrollCalculator[],4,FALSE),"")</f>
        <v>5</v>
      </c>
      <c r="I6"/>
      <c r="J6" s="40"/>
    </row>
    <row r="7" spans="1:10" s="35" customFormat="1" ht="18" customHeight="1" x14ac:dyDescent="0.2">
      <c r="A7" s="1"/>
      <c r="B7" s="40"/>
      <c r="C7" s="41" t="s">
        <v>12</v>
      </c>
      <c r="D7" s="43">
        <f>IFERROR(IFERROR(VLOOKUP(H2,EmployeeInformation[],9,FALSE),"")*H8,"")</f>
        <v>8.120000000000001</v>
      </c>
      <c r="E7" s="41" t="s">
        <v>13</v>
      </c>
      <c r="F7" s="44">
        <f>IFERROR(IFERROR(VLOOKUP(H2,EmployeeInformation[],6,FALSE),"")*H8,"")</f>
        <v>12.879999999999999</v>
      </c>
      <c r="G7" s="41" t="s">
        <v>9</v>
      </c>
      <c r="H7" s="60">
        <f>IFERROR(VLOOKUP(H2,PayrollCalculator[],6,FALSE),"")</f>
        <v>0</v>
      </c>
      <c r="I7"/>
      <c r="J7" s="40"/>
    </row>
    <row r="8" spans="1:10" s="35" customFormat="1" ht="18" customHeight="1" x14ac:dyDescent="0.2">
      <c r="A8" s="1"/>
      <c r="B8" s="40"/>
      <c r="C8" s="41" t="s">
        <v>23</v>
      </c>
      <c r="D8" s="43">
        <f>IFERROR(VLOOKUP(H2,EmployeeInformation[],11,FALSE),"")</f>
        <v>20</v>
      </c>
      <c r="E8" s="41" t="s">
        <v>22</v>
      </c>
      <c r="F8" s="44">
        <f>IFERROR(VLOOKUP(H2,EmployeeInformation[],12,FALSE),"")</f>
        <v>40</v>
      </c>
      <c r="G8" s="41" t="s">
        <v>4</v>
      </c>
      <c r="H8" s="44">
        <f>IFERROR(VLOOKUP(H2,PayrollCalculator[],8,FALSE),"")</f>
        <v>560</v>
      </c>
      <c r="I8"/>
      <c r="J8" s="40"/>
    </row>
    <row r="9" spans="1:10" s="35" customFormat="1" ht="18" customHeight="1" x14ac:dyDescent="0.2">
      <c r="A9" s="1"/>
      <c r="B9" s="40"/>
      <c r="C9" s="41" t="s">
        <v>20</v>
      </c>
      <c r="D9" s="43">
        <f>IFERROR(SUM(F6:F8)+SUM(D6:D8),"")</f>
        <v>273.08000000000004</v>
      </c>
      <c r="E9" s="41" t="s">
        <v>11</v>
      </c>
      <c r="F9" s="44">
        <f>IFERROR(VLOOKUP(H2,PayrollCalculator[],10,FALSE),"")</f>
        <v>20</v>
      </c>
      <c r="G9" s="41" t="s">
        <v>19</v>
      </c>
      <c r="H9" s="44">
        <f>IFERROR(IFERROR(VLOOKUP(H2,PayrollCalculator[],9,FALSE),"")+F9,"")</f>
        <v>293.08000000000004</v>
      </c>
      <c r="I9"/>
      <c r="J9" s="40"/>
    </row>
    <row r="10" spans="1:10" s="35" customFormat="1" ht="18" customHeight="1" x14ac:dyDescent="0.2">
      <c r="A10" s="1"/>
      <c r="B10" s="40"/>
      <c r="C10" s="45"/>
      <c r="D10" s="46"/>
      <c r="E10" s="45"/>
      <c r="F10" s="46"/>
      <c r="G10" s="31" t="s">
        <v>5</v>
      </c>
      <c r="H10" s="32">
        <f>IFERROR(VLOOKUP(H2,PayrollCalculator[],11,FALSE),"")</f>
        <v>266.91999999999996</v>
      </c>
      <c r="I10"/>
      <c r="J10" s="40"/>
    </row>
    <row r="11" spans="1:10" ht="18" customHeight="1" thickBot="1" x14ac:dyDescent="0.25">
      <c r="B11" s="47"/>
      <c r="C11" s="48"/>
      <c r="D11" s="49"/>
      <c r="E11" s="48"/>
      <c r="F11" s="49"/>
      <c r="G11" s="48"/>
      <c r="H11" s="49"/>
      <c r="I11" s="57"/>
      <c r="J11" s="36"/>
    </row>
    <row r="12" spans="1:10" ht="18" customHeight="1" thickTop="1" thickBot="1" x14ac:dyDescent="0.25"/>
    <row r="13" spans="1:10" s="50" customFormat="1" ht="33.950000000000003" customHeight="1" thickTop="1" x14ac:dyDescent="0.2">
      <c r="A13" s="1"/>
      <c r="B13" s="34"/>
      <c r="C13" s="63" t="str">
        <f>('Employee information'!$A$2)</f>
        <v>[Company Name]</v>
      </c>
      <c r="D13" s="63"/>
      <c r="E13" s="63"/>
      <c r="F13" s="63"/>
      <c r="G13" s="63"/>
      <c r="H13" s="63"/>
      <c r="I13" s="56"/>
      <c r="J13" s="40"/>
    </row>
    <row r="14" spans="1:10" s="35" customFormat="1" ht="18" customHeight="1" x14ac:dyDescent="0.2">
      <c r="A14" s="1"/>
      <c r="B14" s="36"/>
      <c r="C14" s="54" t="s">
        <v>15</v>
      </c>
      <c r="D14" s="29">
        <f ca="1">'Payroll calculator'!$H$2</f>
        <v>42304</v>
      </c>
      <c r="E14" s="33" t="s">
        <v>8</v>
      </c>
      <c r="F14" s="30" t="str">
        <f>IFERROR(VLOOKUP(H14,EmployeeInformation[],2),"")</f>
        <v>[Employee 2]</v>
      </c>
      <c r="G14" s="33" t="s">
        <v>0</v>
      </c>
      <c r="H14" s="27">
        <v>2</v>
      </c>
      <c r="I14"/>
      <c r="J14" s="36"/>
    </row>
    <row r="15" spans="1:10" s="35" customFormat="1" ht="18" customHeight="1" x14ac:dyDescent="0.2">
      <c r="A15" s="1"/>
      <c r="B15" s="36"/>
      <c r="C15" s="37"/>
      <c r="D15" s="38"/>
      <c r="E15" s="37"/>
      <c r="F15" s="39"/>
      <c r="G15" s="37"/>
      <c r="H15" s="37"/>
      <c r="I15"/>
      <c r="J15" s="36"/>
    </row>
    <row r="16" spans="1:10" ht="18" customHeight="1" x14ac:dyDescent="0.2">
      <c r="B16" s="40"/>
      <c r="C16" s="41" t="s">
        <v>3</v>
      </c>
      <c r="D16" s="59">
        <f>IFERROR(VLOOKUP(H14,EmployeeInformation[],4),"")</f>
        <v>1</v>
      </c>
      <c r="E16" s="41" t="s">
        <v>18</v>
      </c>
      <c r="F16" s="60">
        <f>IFERROR(VLOOKUP(H14,EmployeeInformation[],5,FALSE),"")</f>
        <v>4</v>
      </c>
      <c r="G16" s="42" t="s">
        <v>1</v>
      </c>
      <c r="H16" s="60">
        <f>IFERROR(VLOOKUP(H14,PayrollCalculator[],3,FALSE),"")</f>
        <v>40</v>
      </c>
      <c r="J16" s="40"/>
    </row>
    <row r="17" spans="1:10" ht="18" customHeight="1" x14ac:dyDescent="0.2">
      <c r="B17" s="40"/>
      <c r="C17" s="42" t="s">
        <v>17</v>
      </c>
      <c r="D17" s="43">
        <f>IFERROR(VLOOKUP(H14,EmployeeInformation[],3,FALSE),"")</f>
        <v>13</v>
      </c>
      <c r="E17" s="41" t="s">
        <v>10</v>
      </c>
      <c r="F17" s="44">
        <f>IFERROR(VLOOKUP(H14,PayrollCalculator[],7,FALSE),"")</f>
        <v>0</v>
      </c>
      <c r="G17" s="41" t="s">
        <v>7</v>
      </c>
      <c r="H17" s="60">
        <f>IFERROR(VLOOKUP(H14,PayrollCalculator[],5,FALSE),"")</f>
        <v>0</v>
      </c>
      <c r="J17" s="40"/>
    </row>
    <row r="18" spans="1:10" ht="18" customHeight="1" x14ac:dyDescent="0.2">
      <c r="B18" s="40"/>
      <c r="C18" s="41" t="s">
        <v>2</v>
      </c>
      <c r="D18" s="43">
        <f>IFERROR(IFERROR(VLOOKUP(H14,EmployeeInformation[],8,FALSE),"")*H20,"")</f>
        <v>32.76</v>
      </c>
      <c r="E18" s="41" t="s">
        <v>14</v>
      </c>
      <c r="F18" s="44">
        <f>IFERROR(IFERROR(VLOOKUP(H14,EmployeeInformation[],7,FALSE),"")*H20,"")</f>
        <v>145.60000000000002</v>
      </c>
      <c r="G18" s="41" t="s">
        <v>6</v>
      </c>
      <c r="H18" s="60">
        <f>IFERROR(VLOOKUP(H14,PayrollCalculator[],4,FALSE),"")</f>
        <v>0</v>
      </c>
      <c r="J18" s="40"/>
    </row>
    <row r="19" spans="1:10" ht="18" customHeight="1" x14ac:dyDescent="0.2">
      <c r="B19" s="40"/>
      <c r="C19" s="41" t="s">
        <v>12</v>
      </c>
      <c r="D19" s="43">
        <f>IFERROR(IFERROR(VLOOKUP(H14,EmployeeInformation[],9,FALSE),"")*H20,"")</f>
        <v>7.54</v>
      </c>
      <c r="E19" s="41" t="s">
        <v>13</v>
      </c>
      <c r="F19" s="44">
        <f>IFERROR(IFERROR(VLOOKUP(H14,EmployeeInformation[],6,FALSE),"")*H20,"")</f>
        <v>11.959999999999999</v>
      </c>
      <c r="G19" s="41" t="s">
        <v>9</v>
      </c>
      <c r="H19" s="60">
        <f>IFERROR(VLOOKUP(H14,PayrollCalculator[],6,FALSE),"")</f>
        <v>0</v>
      </c>
      <c r="J19" s="40"/>
    </row>
    <row r="20" spans="1:10" ht="18" customHeight="1" x14ac:dyDescent="0.2">
      <c r="B20" s="40"/>
      <c r="C20" s="41" t="s">
        <v>23</v>
      </c>
      <c r="D20" s="43">
        <f>IFERROR(VLOOKUP(H14,EmployeeInformation[],11,FALSE),"")</f>
        <v>20</v>
      </c>
      <c r="E20" s="41" t="s">
        <v>22</v>
      </c>
      <c r="F20" s="44">
        <f>IFERROR(VLOOKUP(H14,EmployeeInformation[],12,FALSE),"")</f>
        <v>52</v>
      </c>
      <c r="G20" s="41" t="s">
        <v>4</v>
      </c>
      <c r="H20" s="44">
        <f>IFERROR(VLOOKUP(H14,PayrollCalculator[],8,FALSE),"")</f>
        <v>520</v>
      </c>
      <c r="J20" s="40"/>
    </row>
    <row r="21" spans="1:10" ht="18" customHeight="1" x14ac:dyDescent="0.2">
      <c r="B21" s="40"/>
      <c r="C21" s="41" t="s">
        <v>20</v>
      </c>
      <c r="D21" s="43">
        <f>IFERROR(SUM(F18:F20)+SUM(D18:D20),"")</f>
        <v>269.86</v>
      </c>
      <c r="E21" s="41" t="s">
        <v>11</v>
      </c>
      <c r="F21" s="44">
        <f>IFERROR(VLOOKUP(H14,PayrollCalculator[],10,FALSE),"")</f>
        <v>52</v>
      </c>
      <c r="G21" s="41" t="s">
        <v>19</v>
      </c>
      <c r="H21" s="44">
        <f>IFERROR(IFERROR(VLOOKUP(H14,PayrollCalculator[],9,FALSE),"")+F21,"")</f>
        <v>321.86</v>
      </c>
      <c r="J21" s="40"/>
    </row>
    <row r="22" spans="1:10" ht="18" customHeight="1" x14ac:dyDescent="0.2">
      <c r="B22" s="40"/>
      <c r="C22" s="45"/>
      <c r="D22" s="46"/>
      <c r="E22" s="45"/>
      <c r="F22" s="46"/>
      <c r="G22" s="31" t="s">
        <v>5</v>
      </c>
      <c r="H22" s="32">
        <f>IFERROR(VLOOKUP(H14,PayrollCalculator[],11,FALSE),"")</f>
        <v>198.14</v>
      </c>
      <c r="J22" s="40"/>
    </row>
    <row r="23" spans="1:10" ht="18" customHeight="1" thickBot="1" x14ac:dyDescent="0.25">
      <c r="B23" s="47"/>
      <c r="C23" s="48"/>
      <c r="D23" s="49"/>
      <c r="E23" s="48"/>
      <c r="F23" s="49"/>
      <c r="G23" s="48"/>
      <c r="H23" s="49"/>
      <c r="I23" s="57"/>
      <c r="J23" s="36"/>
    </row>
    <row r="24" spans="1:10" ht="18" customHeight="1" thickTop="1" thickBot="1" x14ac:dyDescent="0.25"/>
    <row r="25" spans="1:10" s="50" customFormat="1" ht="33.950000000000003" customHeight="1" thickTop="1" x14ac:dyDescent="0.2">
      <c r="A25" s="1"/>
      <c r="B25" s="34"/>
      <c r="C25" s="63" t="str">
        <f>('Employee information'!$A$2)</f>
        <v>[Company Name]</v>
      </c>
      <c r="D25" s="63"/>
      <c r="E25" s="63"/>
      <c r="F25" s="63"/>
      <c r="G25" s="63"/>
      <c r="H25" s="63"/>
      <c r="I25" s="56"/>
      <c r="J25" s="40"/>
    </row>
    <row r="26" spans="1:10" ht="18" customHeight="1" x14ac:dyDescent="0.2">
      <c r="B26" s="36"/>
      <c r="C26" s="53" t="s">
        <v>15</v>
      </c>
      <c r="D26" s="29">
        <f ca="1">'Payroll calculator'!$H$2</f>
        <v>42304</v>
      </c>
      <c r="E26" s="28" t="s">
        <v>8</v>
      </c>
      <c r="F26" s="30" t="str">
        <f>IFERROR(VLOOKUP(H26,EmployeeInformation[],2),"")</f>
        <v>[Employee 3]</v>
      </c>
      <c r="G26" s="33" t="s">
        <v>0</v>
      </c>
      <c r="H26" s="27">
        <v>3</v>
      </c>
      <c r="J26" s="36"/>
    </row>
    <row r="27" spans="1:10" ht="18" customHeight="1" x14ac:dyDescent="0.2">
      <c r="B27" s="36"/>
      <c r="C27" s="37"/>
      <c r="D27" s="38"/>
      <c r="E27" s="37"/>
      <c r="F27" s="39"/>
      <c r="G27" s="37"/>
      <c r="H27" s="37"/>
      <c r="J27" s="36"/>
    </row>
    <row r="28" spans="1:10" ht="18" customHeight="1" x14ac:dyDescent="0.2">
      <c r="B28" s="40"/>
      <c r="C28" s="41" t="s">
        <v>3</v>
      </c>
      <c r="D28" s="60">
        <f>IFERROR(VLOOKUP(H26,EmployeeInformation[],4),"")</f>
        <v>1</v>
      </c>
      <c r="E28" s="41" t="s">
        <v>18</v>
      </c>
      <c r="F28" s="60">
        <f>IFERROR(VLOOKUP(H26,EmployeeInformation[],5,FALSE),"")</f>
        <v>4</v>
      </c>
      <c r="G28" s="42" t="s">
        <v>1</v>
      </c>
      <c r="H28" s="60">
        <f>IFERROR(VLOOKUP(H26,PayrollCalculator[],3,FALSE),"")</f>
        <v>52</v>
      </c>
      <c r="J28" s="40"/>
    </row>
    <row r="29" spans="1:10" ht="18" customHeight="1" x14ac:dyDescent="0.2">
      <c r="B29" s="40"/>
      <c r="C29" s="42" t="s">
        <v>17</v>
      </c>
      <c r="D29" s="44">
        <f>IFERROR(VLOOKUP(H26,EmployeeInformation[],3,FALSE),"")</f>
        <v>10</v>
      </c>
      <c r="E29" s="41" t="s">
        <v>10</v>
      </c>
      <c r="F29" s="44">
        <f>IFERROR(VLOOKUP(H26,PayrollCalculator[],7,FALSE),"")</f>
        <v>20</v>
      </c>
      <c r="G29" s="41" t="s">
        <v>7</v>
      </c>
      <c r="H29" s="60">
        <f>IFERROR(VLOOKUP(H26,PayrollCalculator[],5,FALSE),"")</f>
        <v>0</v>
      </c>
      <c r="J29" s="40"/>
    </row>
    <row r="30" spans="1:10" ht="18" customHeight="1" x14ac:dyDescent="0.2">
      <c r="B30" s="40"/>
      <c r="C30" s="41" t="s">
        <v>2</v>
      </c>
      <c r="D30" s="44">
        <f>IFERROR(IFERROR(VLOOKUP(H26,EmployeeInformation[],8,FALSE),"")*H32,"")</f>
        <v>35.28</v>
      </c>
      <c r="E30" s="41" t="s">
        <v>14</v>
      </c>
      <c r="F30" s="44">
        <f>IFERROR(IFERROR(VLOOKUP(H26,EmployeeInformation[],7,FALSE),"")*H32,"")</f>
        <v>156.80000000000001</v>
      </c>
      <c r="G30" s="41" t="s">
        <v>6</v>
      </c>
      <c r="H30" s="60">
        <f>IFERROR(VLOOKUP(H26,PayrollCalculator[],4,FALSE),"")</f>
        <v>0</v>
      </c>
      <c r="J30" s="40"/>
    </row>
    <row r="31" spans="1:10" ht="18" customHeight="1" x14ac:dyDescent="0.2">
      <c r="B31" s="40"/>
      <c r="C31" s="41" t="s">
        <v>12</v>
      </c>
      <c r="D31" s="44">
        <f>IFERROR(IFERROR(VLOOKUP(H26,EmployeeInformation[],9,FALSE),"")*H32,"")</f>
        <v>8.120000000000001</v>
      </c>
      <c r="E31" s="41" t="s">
        <v>13</v>
      </c>
      <c r="F31" s="44">
        <f>IFERROR(IFERROR(VLOOKUP(H26,EmployeeInformation[],6,FALSE),"")*H32,"")</f>
        <v>12.879999999999999</v>
      </c>
      <c r="G31" s="41" t="s">
        <v>9</v>
      </c>
      <c r="H31" s="60">
        <f>IFERROR(VLOOKUP(H26,PayrollCalculator[],6,FALSE),"")</f>
        <v>2</v>
      </c>
      <c r="J31" s="40"/>
    </row>
    <row r="32" spans="1:10" ht="18" customHeight="1" x14ac:dyDescent="0.2">
      <c r="B32" s="40"/>
      <c r="C32" s="41" t="s">
        <v>23</v>
      </c>
      <c r="D32" s="44">
        <f>IFERROR(VLOOKUP(H26,EmployeeInformation[],11,FALSE),"")</f>
        <v>20</v>
      </c>
      <c r="E32" s="41" t="s">
        <v>22</v>
      </c>
      <c r="F32" s="44">
        <f>IFERROR(VLOOKUP(H26,EmployeeInformation[],12,FALSE),"")</f>
        <v>0</v>
      </c>
      <c r="G32" s="41" t="s">
        <v>4</v>
      </c>
      <c r="H32" s="44">
        <f>IFERROR(VLOOKUP(H26,PayrollCalculator[],8,FALSE),"")</f>
        <v>560</v>
      </c>
      <c r="J32" s="40"/>
    </row>
    <row r="33" spans="1:10" ht="18" customHeight="1" x14ac:dyDescent="0.2">
      <c r="B33" s="40"/>
      <c r="C33" s="41" t="s">
        <v>20</v>
      </c>
      <c r="D33" s="44">
        <f>IFERROR(SUM(F30:F32)+SUM(D30:D32),"")</f>
        <v>233.08</v>
      </c>
      <c r="E33" s="41" t="s">
        <v>11</v>
      </c>
      <c r="F33" s="44">
        <f>IFERROR(VLOOKUP(H26,PayrollCalculator[],10,FALSE),"")</f>
        <v>20</v>
      </c>
      <c r="G33" s="41" t="s">
        <v>19</v>
      </c>
      <c r="H33" s="44">
        <f>IFERROR(IFERROR(VLOOKUP(H26,PayrollCalculator[],9,FALSE),"")+F33,"")</f>
        <v>253.08000000000004</v>
      </c>
      <c r="J33" s="40"/>
    </row>
    <row r="34" spans="1:10" ht="18" customHeight="1" x14ac:dyDescent="0.2">
      <c r="B34" s="40"/>
      <c r="C34" s="45"/>
      <c r="D34" s="46"/>
      <c r="E34" s="45"/>
      <c r="F34" s="46"/>
      <c r="G34" s="31" t="s">
        <v>5</v>
      </c>
      <c r="H34" s="32">
        <f>IFERROR(VLOOKUP(H26,PayrollCalculator[],11,FALSE),"")</f>
        <v>306.91999999999996</v>
      </c>
      <c r="J34" s="40"/>
    </row>
    <row r="35" spans="1:10" ht="18" customHeight="1" thickBot="1" x14ac:dyDescent="0.25">
      <c r="B35" s="47"/>
      <c r="C35" s="48"/>
      <c r="D35" s="49"/>
      <c r="E35" s="48"/>
      <c r="F35" s="49"/>
      <c r="G35" s="48"/>
      <c r="H35" s="49"/>
      <c r="I35" s="57"/>
      <c r="J35" s="36"/>
    </row>
    <row r="36" spans="1:10" ht="18" customHeight="1" thickTop="1" x14ac:dyDescent="0.2"/>
    <row r="37" spans="1:10" s="1" customFormat="1" ht="18" customHeight="1" thickBot="1" x14ac:dyDescent="0.25">
      <c r="I37"/>
    </row>
    <row r="38" spans="1:10" s="50" customFormat="1" ht="33.950000000000003" customHeight="1" thickTop="1" x14ac:dyDescent="0.2">
      <c r="A38" s="1"/>
      <c r="B38" s="34"/>
      <c r="C38" s="63" t="str">
        <f>('Employee information'!$A$2)</f>
        <v>[Company Name]</v>
      </c>
      <c r="D38" s="63"/>
      <c r="E38" s="63"/>
      <c r="F38" s="63"/>
      <c r="G38" s="63"/>
      <c r="H38" s="63"/>
      <c r="I38" s="56"/>
      <c r="J38" s="40"/>
    </row>
    <row r="39" spans="1:10" ht="18" customHeight="1" x14ac:dyDescent="0.2">
      <c r="B39" s="55"/>
      <c r="C39" s="28" t="s">
        <v>15</v>
      </c>
      <c r="D39" s="29">
        <f ca="1">'Payroll calculator'!$H$2</f>
        <v>42304</v>
      </c>
      <c r="E39" s="28" t="s">
        <v>8</v>
      </c>
      <c r="F39" s="30" t="str">
        <f>IFERROR(VLOOKUP(H39,EmployeeInformation[],2),"")</f>
        <v/>
      </c>
      <c r="G39" s="33" t="s">
        <v>0</v>
      </c>
      <c r="H39" s="52"/>
      <c r="J39" s="36"/>
    </row>
    <row r="40" spans="1:10" ht="18" customHeight="1" x14ac:dyDescent="0.2">
      <c r="B40" s="36"/>
      <c r="C40" s="37"/>
      <c r="D40" s="38"/>
      <c r="E40" s="37"/>
      <c r="F40" s="39"/>
      <c r="G40" s="37"/>
      <c r="H40" s="37"/>
      <c r="J40" s="36"/>
    </row>
    <row r="41" spans="1:10" ht="18" customHeight="1" x14ac:dyDescent="0.2">
      <c r="B41" s="40"/>
      <c r="C41" s="41" t="s">
        <v>3</v>
      </c>
      <c r="D41" s="60" t="str">
        <f>IFERROR(VLOOKUP(H39,EmployeeInformation[],4),"")</f>
        <v/>
      </c>
      <c r="E41" s="41" t="s">
        <v>18</v>
      </c>
      <c r="F41" s="59" t="str">
        <f>IFERROR(VLOOKUP(H39,EmployeeInformation[],5,FALSE),"")</f>
        <v/>
      </c>
      <c r="G41" s="42" t="s">
        <v>1</v>
      </c>
      <c r="H41" s="60" t="str">
        <f>IFERROR(VLOOKUP(H39,PayrollCalculator[],3,FALSE),"")</f>
        <v/>
      </c>
      <c r="J41" s="40"/>
    </row>
    <row r="42" spans="1:10" ht="18" customHeight="1" x14ac:dyDescent="0.2">
      <c r="B42" s="40"/>
      <c r="C42" s="42" t="s">
        <v>17</v>
      </c>
      <c r="D42" s="44" t="str">
        <f>IFERROR(VLOOKUP(H39,EmployeeInformation[],3,FALSE),"")</f>
        <v/>
      </c>
      <c r="E42" s="41" t="s">
        <v>10</v>
      </c>
      <c r="F42" s="43" t="str">
        <f>IFERROR(VLOOKUP(H39,PayrollCalculator[],7,FALSE),"")</f>
        <v/>
      </c>
      <c r="G42" s="41" t="s">
        <v>7</v>
      </c>
      <c r="H42" s="60" t="str">
        <f>IFERROR(VLOOKUP(H39,PayrollCalculator[],5,FALSE),"")</f>
        <v/>
      </c>
      <c r="J42" s="40"/>
    </row>
    <row r="43" spans="1:10" ht="18" customHeight="1" x14ac:dyDescent="0.2">
      <c r="B43" s="40"/>
      <c r="C43" s="41" t="s">
        <v>2</v>
      </c>
      <c r="D43" s="44" t="str">
        <f>IFERROR(IFERROR(VLOOKUP(H39,EmployeeInformation[],8,FALSE),"")*H45,"")</f>
        <v/>
      </c>
      <c r="E43" s="41" t="s">
        <v>14</v>
      </c>
      <c r="F43" s="43" t="str">
        <f>IFERROR(IFERROR(VLOOKUP(H39,EmployeeInformation[],7,FALSE),"")*H45,"")</f>
        <v/>
      </c>
      <c r="G43" s="41" t="s">
        <v>6</v>
      </c>
      <c r="H43" s="60" t="str">
        <f>IFERROR(VLOOKUP(H39,PayrollCalculator[],4,FALSE),"")</f>
        <v/>
      </c>
      <c r="J43" s="40"/>
    </row>
    <row r="44" spans="1:10" ht="18" customHeight="1" x14ac:dyDescent="0.2">
      <c r="B44" s="40"/>
      <c r="C44" s="41" t="s">
        <v>12</v>
      </c>
      <c r="D44" s="44" t="str">
        <f>IFERROR(IFERROR(VLOOKUP(H39,EmployeeInformation[],9,FALSE),"")*H45,"")</f>
        <v/>
      </c>
      <c r="E44" s="41" t="s">
        <v>13</v>
      </c>
      <c r="F44" s="43" t="str">
        <f>IFERROR(IFERROR(VLOOKUP(H39,EmployeeInformation[],6,FALSE),"")*H45,"")</f>
        <v/>
      </c>
      <c r="G44" s="41" t="s">
        <v>9</v>
      </c>
      <c r="H44" s="60" t="str">
        <f>IFERROR(VLOOKUP(H39,PayrollCalculator[],6,FALSE),"")</f>
        <v/>
      </c>
      <c r="J44" s="40"/>
    </row>
    <row r="45" spans="1:10" ht="18" customHeight="1" x14ac:dyDescent="0.2">
      <c r="B45" s="40"/>
      <c r="C45" s="41" t="s">
        <v>23</v>
      </c>
      <c r="D45" s="44" t="str">
        <f>IFERROR(VLOOKUP(H39,EmployeeInformation[],11,FALSE),"")</f>
        <v/>
      </c>
      <c r="E45" s="41" t="s">
        <v>22</v>
      </c>
      <c r="F45" s="43" t="str">
        <f>IFERROR(VLOOKUP(H39,EmployeeInformation[],12,FALSE),"")</f>
        <v/>
      </c>
      <c r="G45" s="41" t="s">
        <v>4</v>
      </c>
      <c r="H45" s="44" t="str">
        <f>IFERROR(VLOOKUP(H39,PayrollCalculator[],8,FALSE),"")</f>
        <v/>
      </c>
      <c r="J45" s="40"/>
    </row>
    <row r="46" spans="1:10" ht="18" customHeight="1" x14ac:dyDescent="0.2">
      <c r="B46" s="40"/>
      <c r="C46" s="41" t="s">
        <v>20</v>
      </c>
      <c r="D46" s="44">
        <f>IFERROR(SUM(F43:F45)+SUM(D43:D45),"")</f>
        <v>0</v>
      </c>
      <c r="E46" s="41" t="s">
        <v>11</v>
      </c>
      <c r="F46" s="43" t="str">
        <f>IFERROR(VLOOKUP(H39,PayrollCalculator[],10,FALSE),"")</f>
        <v/>
      </c>
      <c r="G46" s="41" t="s">
        <v>19</v>
      </c>
      <c r="H46" s="44" t="str">
        <f>IFERROR(IFERROR(VLOOKUP(H39,PayrollCalculator[],9,FALSE),"")+F46,"")</f>
        <v/>
      </c>
      <c r="J46" s="40"/>
    </row>
    <row r="47" spans="1:10" ht="18" customHeight="1" x14ac:dyDescent="0.2">
      <c r="B47" s="40"/>
      <c r="C47" s="45"/>
      <c r="D47" s="46"/>
      <c r="E47" s="45"/>
      <c r="F47" s="51"/>
      <c r="G47" s="31" t="s">
        <v>5</v>
      </c>
      <c r="H47" s="32" t="str">
        <f>IFERROR(VLOOKUP(H39,PayrollCalculator[],11,FALSE),"")</f>
        <v/>
      </c>
      <c r="J47" s="40"/>
    </row>
    <row r="48" spans="1:10" ht="18" customHeight="1" thickBot="1" x14ac:dyDescent="0.25">
      <c r="B48" s="47"/>
      <c r="C48" s="48"/>
      <c r="D48" s="49"/>
      <c r="E48" s="48"/>
      <c r="F48" s="49"/>
      <c r="G48" s="48"/>
      <c r="H48" s="49"/>
      <c r="I48" s="57"/>
      <c r="J48" s="36"/>
    </row>
    <row r="49" ht="18" customHeight="1" thickTop="1" x14ac:dyDescent="0.2"/>
  </sheetData>
  <mergeCells count="4">
    <mergeCell ref="C1:H1"/>
    <mergeCell ref="C13:H13"/>
    <mergeCell ref="C25:H25"/>
    <mergeCell ref="C38:H38"/>
  </mergeCells>
  <phoneticPr fontId="1" type="noConversion"/>
  <printOptions horizontalCentered="1"/>
  <pageMargins left="0.6" right="0.6" top="0.6" bottom="0.6" header="0.5" footer="0.5"/>
  <pageSetup scale="54" orientation="landscape" r:id="rId1"/>
  <headerFooter differentFirst="1" alignWithMargins="0">
    <oddFooter>Page &amp;P of &amp;N</oddFooter>
  </headerFooter>
  <rowBreaks count="1" manualBreakCount="1">
    <brk id="36" max="16383" man="1"/>
  </rowBreaks>
  <ignoredErrors>
    <ignoredError sqref="H41:H47 F41:F46 D41:D45 F39" emptyCellReferenc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Employee information</vt:lpstr>
      <vt:lpstr>Payroll calculator</vt:lpstr>
      <vt:lpstr>Individual paystubs</vt:lpstr>
      <vt:lpstr>'Employee information'!Print_Titles</vt:lpstr>
      <vt:lpstr>'Payroll calculator'!Print_Titles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ModifiedBy>
  <dcterms:created xsi:type="dcterms:W3CDTF">2015-10-27T23:07:20Z</dcterms:created>
  <dcterms:modified xsi:type="dcterms:W3CDTF">2015-10-27T23:07:24Z</dcterms:modified>
</cp:coreProperties>
</file>