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/>
  <mc:AlternateContent xmlns:mc="http://schemas.openxmlformats.org/markup-compatibility/2006">
    <mc:Choice Requires="x15">
      <x15ac:absPath xmlns:x15ac="http://schemas.microsoft.com/office/spreadsheetml/2010/11/ac" url="\\INDZARAPC\Users\dinesh\Desktop\INDZARA\Solutions\HR\Leave Tracker\Live\"/>
    </mc:Choice>
  </mc:AlternateContent>
  <bookViews>
    <workbookView xWindow="0" yWindow="0" windowWidth="28800" windowHeight="12210"/>
  </bookViews>
  <sheets>
    <sheet name="SETTINGS" sheetId="3" r:id="rId1"/>
    <sheet name="EMPLOYEES" sheetId="1" r:id="rId2"/>
    <sheet name="LEAVE" sheetId="2" r:id="rId3"/>
    <sheet name="TEAM DASHBOARD" sheetId="5" r:id="rId4"/>
    <sheet name="EMPLOYEE REPORT" sheetId="6" r:id="rId5"/>
    <sheet name="H" sheetId="4" state="hidden" r:id="rId6"/>
  </sheets>
  <definedNames>
    <definedName name="I_RPT_ED">'EMPLOYEE REPORT'!$B$8</definedName>
    <definedName name="I_RPT_EMP">'EMPLOYEE REPORT'!$B$6</definedName>
    <definedName name="I_RPT_YR">'EMPLOYEE REPORT'!$B$4</definedName>
    <definedName name="L_EMPS">T_EMP[EMPLOYEE NAME]</definedName>
    <definedName name="L_EMPSTDT">T_EMP[START DATE]</definedName>
    <definedName name="L_EMPTERMDT">T_EMP[TERMINATION DATE]</definedName>
    <definedName name="L_HOLS">T_HOLS[HOLIDAY]</definedName>
    <definedName name="L_LEAVE">T_LEAVETYPE[LEAVE TYPE]</definedName>
    <definedName name="L_MTHS">H!$E$3:$E$14</definedName>
    <definedName name="L_WKNDVAL">H!$C$3:$C$9</definedName>
    <definedName name="_xlnm.Print_Area" localSheetId="4">'EMPLOYEE REPORT'!$B$2:$AQ$24</definedName>
    <definedName name="_xlnm.Print_Area" localSheetId="3">'TEAM DASHBOARD'!$B$2:$AO$38</definedName>
    <definedName name="_xlnm.Print_Titles" localSheetId="4">'EMPLOYEE REPORT'!$B:$B</definedName>
    <definedName name="_xlnm.Print_Titles" localSheetId="3">'TEAM DASHBOARD'!$B:$B</definedName>
    <definedName name="YR">'TEAM DASHBOARD'!$B$3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" i="6" l="1"/>
  <c r="AG13" i="6"/>
  <c r="AG15" i="6"/>
  <c r="AG17" i="6"/>
  <c r="AG20" i="6"/>
  <c r="AG22" i="6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B8" i="6" l="1"/>
  <c r="C12" i="6" l="1"/>
  <c r="G12" i="6"/>
  <c r="K12" i="6"/>
  <c r="O12" i="6"/>
  <c r="S12" i="6"/>
  <c r="W12" i="6"/>
  <c r="AA12" i="6"/>
  <c r="AE12" i="6"/>
  <c r="D13" i="6"/>
  <c r="H13" i="6"/>
  <c r="L13" i="6"/>
  <c r="P13" i="6"/>
  <c r="T13" i="6"/>
  <c r="X13" i="6"/>
  <c r="AB13" i="6"/>
  <c r="E14" i="6"/>
  <c r="I14" i="6"/>
  <c r="M14" i="6"/>
  <c r="Q14" i="6"/>
  <c r="U14" i="6"/>
  <c r="Y14" i="6"/>
  <c r="AC14" i="6"/>
  <c r="AG14" i="6"/>
  <c r="F15" i="6"/>
  <c r="J15" i="6"/>
  <c r="N15" i="6"/>
  <c r="R15" i="6"/>
  <c r="V15" i="6"/>
  <c r="Z15" i="6"/>
  <c r="AD15" i="6"/>
  <c r="C16" i="6"/>
  <c r="G16" i="6"/>
  <c r="K16" i="6"/>
  <c r="O16" i="6"/>
  <c r="S16" i="6"/>
  <c r="W16" i="6"/>
  <c r="AA16" i="6"/>
  <c r="AE16" i="6"/>
  <c r="D17" i="6"/>
  <c r="H17" i="6"/>
  <c r="L17" i="6"/>
  <c r="P17" i="6"/>
  <c r="T17" i="6"/>
  <c r="X17" i="6"/>
  <c r="AB17" i="6"/>
  <c r="AF17" i="6"/>
  <c r="E18" i="6"/>
  <c r="I18" i="6"/>
  <c r="M18" i="6"/>
  <c r="Q18" i="6"/>
  <c r="U18" i="6"/>
  <c r="Y18" i="6"/>
  <c r="AC18" i="6"/>
  <c r="AG18" i="6"/>
  <c r="F19" i="6"/>
  <c r="J19" i="6"/>
  <c r="N19" i="6"/>
  <c r="R19" i="6"/>
  <c r="V19" i="6"/>
  <c r="Z19" i="6"/>
  <c r="AD19" i="6"/>
  <c r="C20" i="6"/>
  <c r="G20" i="6"/>
  <c r="K20" i="6"/>
  <c r="O20" i="6"/>
  <c r="S20" i="6"/>
  <c r="W20" i="6"/>
  <c r="AA20" i="6"/>
  <c r="AE20" i="6"/>
  <c r="D21" i="6"/>
  <c r="H21" i="6"/>
  <c r="L21" i="6"/>
  <c r="P21" i="6"/>
  <c r="T21" i="6"/>
  <c r="X21" i="6"/>
  <c r="AB21" i="6"/>
  <c r="AF21" i="6"/>
  <c r="E22" i="6"/>
  <c r="I22" i="6"/>
  <c r="M22" i="6"/>
  <c r="Q22" i="6"/>
  <c r="U22" i="6"/>
  <c r="Y22" i="6"/>
  <c r="AC22" i="6"/>
  <c r="D12" i="6"/>
  <c r="H12" i="6"/>
  <c r="L12" i="6"/>
  <c r="P12" i="6"/>
  <c r="T12" i="6"/>
  <c r="X12" i="6"/>
  <c r="AB12" i="6"/>
  <c r="AF12" i="6"/>
  <c r="E13" i="6"/>
  <c r="I13" i="6"/>
  <c r="M13" i="6"/>
  <c r="Q13" i="6"/>
  <c r="U13" i="6"/>
  <c r="Y13" i="6"/>
  <c r="AC13" i="6"/>
  <c r="F14" i="6"/>
  <c r="J14" i="6"/>
  <c r="N14" i="6"/>
  <c r="R14" i="6"/>
  <c r="V14" i="6"/>
  <c r="Z14" i="6"/>
  <c r="AD14" i="6"/>
  <c r="C15" i="6"/>
  <c r="G15" i="6"/>
  <c r="K15" i="6"/>
  <c r="O15" i="6"/>
  <c r="S15" i="6"/>
  <c r="W15" i="6"/>
  <c r="AA15" i="6"/>
  <c r="AE15" i="6"/>
  <c r="D16" i="6"/>
  <c r="H16" i="6"/>
  <c r="L16" i="6"/>
  <c r="P16" i="6"/>
  <c r="T16" i="6"/>
  <c r="X16" i="6"/>
  <c r="AB16" i="6"/>
  <c r="AF16" i="6"/>
  <c r="E17" i="6"/>
  <c r="I17" i="6"/>
  <c r="M17" i="6"/>
  <c r="Q17" i="6"/>
  <c r="U17" i="6"/>
  <c r="Y17" i="6"/>
  <c r="AC17" i="6"/>
  <c r="F18" i="6"/>
  <c r="J18" i="6"/>
  <c r="N18" i="6"/>
  <c r="R18" i="6"/>
  <c r="V18" i="6"/>
  <c r="Z18" i="6"/>
  <c r="AD18" i="6"/>
  <c r="C19" i="6"/>
  <c r="G19" i="6"/>
  <c r="K19" i="6"/>
  <c r="O19" i="6"/>
  <c r="S19" i="6"/>
  <c r="W19" i="6"/>
  <c r="AA19" i="6"/>
  <c r="AE19" i="6"/>
  <c r="D20" i="6"/>
  <c r="H20" i="6"/>
  <c r="L20" i="6"/>
  <c r="P20" i="6"/>
  <c r="T20" i="6"/>
  <c r="X20" i="6"/>
  <c r="AB20" i="6"/>
  <c r="AF20" i="6"/>
  <c r="E21" i="6"/>
  <c r="I21" i="6"/>
  <c r="M21" i="6"/>
  <c r="Q21" i="6"/>
  <c r="U21" i="6"/>
  <c r="Y21" i="6"/>
  <c r="AC21" i="6"/>
  <c r="AG21" i="6"/>
  <c r="F22" i="6"/>
  <c r="J22" i="6"/>
  <c r="N22" i="6"/>
  <c r="R22" i="6"/>
  <c r="V22" i="6"/>
  <c r="Z22" i="6"/>
  <c r="AD22" i="6"/>
  <c r="C23" i="6"/>
  <c r="E12" i="6"/>
  <c r="I12" i="6"/>
  <c r="M12" i="6"/>
  <c r="Q12" i="6"/>
  <c r="U12" i="6"/>
  <c r="Y12" i="6"/>
  <c r="AC12" i="6"/>
  <c r="AG12" i="6"/>
  <c r="F13" i="6"/>
  <c r="J13" i="6"/>
  <c r="N13" i="6"/>
  <c r="R13" i="6"/>
  <c r="V13" i="6"/>
  <c r="Z13" i="6"/>
  <c r="AD13" i="6"/>
  <c r="C14" i="6"/>
  <c r="G14" i="6"/>
  <c r="K14" i="6"/>
  <c r="O14" i="6"/>
  <c r="S14" i="6"/>
  <c r="W14" i="6"/>
  <c r="AA14" i="6"/>
  <c r="AE14" i="6"/>
  <c r="D15" i="6"/>
  <c r="H15" i="6"/>
  <c r="L15" i="6"/>
  <c r="P15" i="6"/>
  <c r="T15" i="6"/>
  <c r="X15" i="6"/>
  <c r="AB15" i="6"/>
  <c r="AF15" i="6"/>
  <c r="E16" i="6"/>
  <c r="I16" i="6"/>
  <c r="M16" i="6"/>
  <c r="Q16" i="6"/>
  <c r="U16" i="6"/>
  <c r="Y16" i="6"/>
  <c r="AC16" i="6"/>
  <c r="AG16" i="6"/>
  <c r="F17" i="6"/>
  <c r="J17" i="6"/>
  <c r="N17" i="6"/>
  <c r="R17" i="6"/>
  <c r="V17" i="6"/>
  <c r="Z17" i="6"/>
  <c r="AD17" i="6"/>
  <c r="C18" i="6"/>
  <c r="G18" i="6"/>
  <c r="K18" i="6"/>
  <c r="O18" i="6"/>
  <c r="S18" i="6"/>
  <c r="W18" i="6"/>
  <c r="AA18" i="6"/>
  <c r="AE18" i="6"/>
  <c r="D19" i="6"/>
  <c r="H19" i="6"/>
  <c r="L19" i="6"/>
  <c r="P19" i="6"/>
  <c r="T19" i="6"/>
  <c r="X19" i="6"/>
  <c r="AB19" i="6"/>
  <c r="AF19" i="6"/>
  <c r="E20" i="6"/>
  <c r="I20" i="6"/>
  <c r="M20" i="6"/>
  <c r="Q20" i="6"/>
  <c r="U20" i="6"/>
  <c r="Y20" i="6"/>
  <c r="AC20" i="6"/>
  <c r="F21" i="6"/>
  <c r="J21" i="6"/>
  <c r="N21" i="6"/>
  <c r="R21" i="6"/>
  <c r="V21" i="6"/>
  <c r="Z21" i="6"/>
  <c r="AD21" i="6"/>
  <c r="C22" i="6"/>
  <c r="G22" i="6"/>
  <c r="K22" i="6"/>
  <c r="O22" i="6"/>
  <c r="S22" i="6"/>
  <c r="W22" i="6"/>
  <c r="AA22" i="6"/>
  <c r="AE22" i="6"/>
  <c r="D23" i="6"/>
  <c r="F12" i="6"/>
  <c r="J12" i="6"/>
  <c r="N12" i="6"/>
  <c r="R12" i="6"/>
  <c r="V12" i="6"/>
  <c r="Z12" i="6"/>
  <c r="AD12" i="6"/>
  <c r="C13" i="6"/>
  <c r="G13" i="6"/>
  <c r="K13" i="6"/>
  <c r="O13" i="6"/>
  <c r="S13" i="6"/>
  <c r="W13" i="6"/>
  <c r="AA13" i="6"/>
  <c r="AE13" i="6"/>
  <c r="D14" i="6"/>
  <c r="H14" i="6"/>
  <c r="L14" i="6"/>
  <c r="P14" i="6"/>
  <c r="T14" i="6"/>
  <c r="X14" i="6"/>
  <c r="AB14" i="6"/>
  <c r="AF14" i="6"/>
  <c r="E15" i="6"/>
  <c r="I15" i="6"/>
  <c r="M15" i="6"/>
  <c r="Q15" i="6"/>
  <c r="U15" i="6"/>
  <c r="Y15" i="6"/>
  <c r="AC15" i="6"/>
  <c r="F16" i="6"/>
  <c r="J16" i="6"/>
  <c r="N16" i="6"/>
  <c r="R16" i="6"/>
  <c r="V16" i="6"/>
  <c r="Z16" i="6"/>
  <c r="AD16" i="6"/>
  <c r="C17" i="6"/>
  <c r="G17" i="6"/>
  <c r="K17" i="6"/>
  <c r="O17" i="6"/>
  <c r="S17" i="6"/>
  <c r="W17" i="6"/>
  <c r="AA17" i="6"/>
  <c r="AE17" i="6"/>
  <c r="D18" i="6"/>
  <c r="H18" i="6"/>
  <c r="L18" i="6"/>
  <c r="P18" i="6"/>
  <c r="T18" i="6"/>
  <c r="X18" i="6"/>
  <c r="AB18" i="6"/>
  <c r="AF18" i="6"/>
  <c r="E19" i="6"/>
  <c r="I19" i="6"/>
  <c r="M19" i="6"/>
  <c r="Q19" i="6"/>
  <c r="U19" i="6"/>
  <c r="Y19" i="6"/>
  <c r="AC19" i="6"/>
  <c r="AG19" i="6"/>
  <c r="F20" i="6"/>
  <c r="J20" i="6"/>
  <c r="N20" i="6"/>
  <c r="R20" i="6"/>
  <c r="V20" i="6"/>
  <c r="Z20" i="6"/>
  <c r="AD20" i="6"/>
  <c r="C21" i="6"/>
  <c r="G21" i="6"/>
  <c r="K21" i="6"/>
  <c r="O21" i="6"/>
  <c r="S21" i="6"/>
  <c r="W21" i="6"/>
  <c r="AA21" i="6"/>
  <c r="AE21" i="6"/>
  <c r="D22" i="6"/>
  <c r="H22" i="6"/>
  <c r="L22" i="6"/>
  <c r="P22" i="6"/>
  <c r="T22" i="6"/>
  <c r="X22" i="6"/>
  <c r="AB22" i="6"/>
  <c r="AF22" i="6"/>
  <c r="E23" i="6"/>
  <c r="H23" i="6"/>
  <c r="L23" i="6"/>
  <c r="P23" i="6"/>
  <c r="T23" i="6"/>
  <c r="X23" i="6"/>
  <c r="AB23" i="6"/>
  <c r="AF23" i="6"/>
  <c r="I23" i="6"/>
  <c r="M23" i="6"/>
  <c r="Q23" i="6"/>
  <c r="U23" i="6"/>
  <c r="Y23" i="6"/>
  <c r="AC23" i="6"/>
  <c r="AG23" i="6"/>
  <c r="F23" i="6"/>
  <c r="J23" i="6"/>
  <c r="N23" i="6"/>
  <c r="R23" i="6"/>
  <c r="V23" i="6"/>
  <c r="Z23" i="6"/>
  <c r="AD23" i="6"/>
  <c r="G23" i="6"/>
  <c r="K23" i="6"/>
  <c r="O23" i="6"/>
  <c r="S23" i="6"/>
  <c r="W23" i="6"/>
  <c r="AA23" i="6"/>
  <c r="AE23" i="6"/>
  <c r="X9" i="6"/>
  <c r="S9" i="6"/>
  <c r="N9" i="6"/>
  <c r="I9" i="6"/>
  <c r="D9" i="6"/>
  <c r="AP3" i="6"/>
  <c r="AO3" i="6" s="1"/>
  <c r="AL3" i="6"/>
  <c r="AO8" i="6" l="1"/>
  <c r="AP8" i="6"/>
  <c r="B12" i="6" l="1"/>
  <c r="B13" i="6"/>
  <c r="B14" i="6"/>
  <c r="B15" i="6"/>
  <c r="B16" i="6"/>
  <c r="B17" i="6"/>
  <c r="B18" i="6"/>
  <c r="B19" i="6"/>
  <c r="B20" i="6"/>
  <c r="B21" i="6"/>
  <c r="B22" i="6"/>
  <c r="B23" i="6"/>
  <c r="AN11" i="6"/>
  <c r="AM11" i="6"/>
  <c r="AL11" i="6"/>
  <c r="AK11" i="6"/>
  <c r="AJ11" i="6"/>
  <c r="B32" i="5"/>
  <c r="B33" i="5"/>
  <c r="B34" i="5"/>
  <c r="B35" i="5"/>
  <c r="B36" i="5"/>
  <c r="B37" i="5"/>
  <c r="C7" i="5"/>
  <c r="D7" i="5" s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M7" i="5"/>
  <c r="AL7" i="5"/>
  <c r="AK7" i="5"/>
  <c r="AJ7" i="5"/>
  <c r="AI7" i="5"/>
  <c r="AL23" i="6" l="1"/>
  <c r="AN23" i="6"/>
  <c r="AM23" i="6"/>
  <c r="AK23" i="6"/>
  <c r="AJ23" i="6"/>
  <c r="AM8" i="6"/>
  <c r="AK8" i="6"/>
  <c r="AL8" i="6"/>
  <c r="AJ8" i="6"/>
  <c r="AN8" i="6"/>
  <c r="AF7" i="5"/>
  <c r="D6" i="5"/>
  <c r="C6" i="5"/>
  <c r="Y4" i="5"/>
  <c r="T4" i="5"/>
  <c r="O4" i="5"/>
  <c r="J4" i="5"/>
  <c r="E4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8" i="5"/>
  <c r="C4" i="4"/>
  <c r="C5" i="4"/>
  <c r="C6" i="4"/>
  <c r="C7" i="4"/>
  <c r="C8" i="4"/>
  <c r="C9" i="4"/>
  <c r="C3" i="4"/>
  <c r="AO23" i="6" l="1"/>
  <c r="AP23" i="6" s="1"/>
  <c r="AN12" i="6"/>
  <c r="AM12" i="6"/>
  <c r="AL12" i="6"/>
  <c r="AK12" i="6"/>
  <c r="AJ12" i="6"/>
  <c r="AG7" i="5"/>
  <c r="O6" i="5"/>
  <c r="AE6" i="5"/>
  <c r="L6" i="5"/>
  <c r="AB6" i="5"/>
  <c r="I6" i="5"/>
  <c r="Y6" i="5"/>
  <c r="R6" i="5"/>
  <c r="K6" i="5"/>
  <c r="AA6" i="5"/>
  <c r="H6" i="5"/>
  <c r="E6" i="5"/>
  <c r="U6" i="5"/>
  <c r="N6" i="5"/>
  <c r="S6" i="5"/>
  <c r="V6" i="5"/>
  <c r="P6" i="5"/>
  <c r="AF6" i="5"/>
  <c r="M6" i="5"/>
  <c r="AC6" i="5"/>
  <c r="Z6" i="5"/>
  <c r="G6" i="5"/>
  <c r="W6" i="5"/>
  <c r="T6" i="5"/>
  <c r="J6" i="5"/>
  <c r="Q6" i="5"/>
  <c r="F6" i="5"/>
  <c r="AD6" i="5"/>
  <c r="X6" i="5"/>
  <c r="AN14" i="6" l="1"/>
  <c r="AJ18" i="6"/>
  <c r="AL13" i="6"/>
  <c r="AM19" i="6"/>
  <c r="AK20" i="6"/>
  <c r="AM16" i="6"/>
  <c r="AK22" i="6"/>
  <c r="AM15" i="6"/>
  <c r="AL17" i="6"/>
  <c r="AL21" i="6"/>
  <c r="AN18" i="6"/>
  <c r="AK17" i="6"/>
  <c r="AN20" i="6"/>
  <c r="AM14" i="6"/>
  <c r="AJ14" i="6"/>
  <c r="AL15" i="6"/>
  <c r="AL16" i="6"/>
  <c r="AN22" i="6"/>
  <c r="AL19" i="6"/>
  <c r="AM17" i="6"/>
  <c r="AK13" i="6"/>
  <c r="AK21" i="6"/>
  <c r="AK18" i="6"/>
  <c r="AK14" i="6"/>
  <c r="AN15" i="6"/>
  <c r="AM18" i="6"/>
  <c r="AJ21" i="6"/>
  <c r="AJ13" i="6"/>
  <c r="AJ17" i="6"/>
  <c r="AK19" i="6"/>
  <c r="AK15" i="6"/>
  <c r="AK16" i="6"/>
  <c r="AL18" i="6"/>
  <c r="AL14" i="6"/>
  <c r="AM20" i="6"/>
  <c r="AM22" i="6"/>
  <c r="AN21" i="6"/>
  <c r="AN13" i="6"/>
  <c r="AN17" i="6"/>
  <c r="AJ19" i="6"/>
  <c r="AJ15" i="6"/>
  <c r="AJ16" i="6"/>
  <c r="AL20" i="6"/>
  <c r="AL22" i="6"/>
  <c r="AM21" i="6"/>
  <c r="AM13" i="6"/>
  <c r="AN19" i="6"/>
  <c r="AN16" i="6"/>
  <c r="AJ20" i="6"/>
  <c r="AJ22" i="6"/>
  <c r="AO12" i="6"/>
  <c r="AP12" i="6" s="1"/>
  <c r="AG6" i="5"/>
  <c r="AL37" i="5"/>
  <c r="AJ32" i="5"/>
  <c r="AO18" i="6" l="1"/>
  <c r="AP18" i="6" s="1"/>
  <c r="AN5" i="6"/>
  <c r="AK5" i="6"/>
  <c r="AO22" i="6"/>
  <c r="AP22" i="6" s="1"/>
  <c r="AO20" i="6"/>
  <c r="AP20" i="6" s="1"/>
  <c r="AO15" i="6"/>
  <c r="AP15" i="6" s="1"/>
  <c r="AM5" i="6"/>
  <c r="AO16" i="6"/>
  <c r="AP16" i="6" s="1"/>
  <c r="AL5" i="6"/>
  <c r="AJ5" i="6"/>
  <c r="AO14" i="6"/>
  <c r="AP14" i="6" s="1"/>
  <c r="AO17" i="6"/>
  <c r="AP17" i="6" s="1"/>
  <c r="AO19" i="6"/>
  <c r="AP19" i="6" s="1"/>
  <c r="AO13" i="6"/>
  <c r="AP13" i="6" s="1"/>
  <c r="AO21" i="6"/>
  <c r="AP21" i="6" s="1"/>
  <c r="AJ37" i="5"/>
  <c r="AK36" i="5"/>
  <c r="AL36" i="5"/>
  <c r="AM37" i="5"/>
  <c r="AI37" i="5"/>
  <c r="AJ33" i="5"/>
  <c r="AI33" i="5"/>
  <c r="AK33" i="5"/>
  <c r="AL33" i="5"/>
  <c r="AK35" i="5"/>
  <c r="AJ35" i="5"/>
  <c r="AM35" i="5"/>
  <c r="AI32" i="5"/>
  <c r="AL32" i="5"/>
  <c r="AM32" i="5"/>
  <c r="AK32" i="5"/>
  <c r="AJ34" i="5"/>
  <c r="AL34" i="5"/>
  <c r="AM33" i="5"/>
  <c r="AI34" i="5"/>
  <c r="AK37" i="5"/>
  <c r="AK34" i="5"/>
  <c r="AI36" i="5"/>
  <c r="AJ36" i="5"/>
  <c r="AL35" i="5"/>
  <c r="AM34" i="5"/>
  <c r="AI35" i="5"/>
  <c r="AM36" i="5"/>
  <c r="AP5" i="6" l="1"/>
  <c r="AO5" i="6"/>
  <c r="AN37" i="5"/>
  <c r="AO37" i="5" s="1"/>
  <c r="AN35" i="5"/>
  <c r="AO35" i="5" s="1"/>
  <c r="AN32" i="5"/>
  <c r="AO32" i="5" s="1"/>
  <c r="AN36" i="5"/>
  <c r="AO36" i="5" s="1"/>
  <c r="AN34" i="5"/>
  <c r="AO34" i="5" s="1"/>
  <c r="AN33" i="5"/>
  <c r="AO33" i="5" s="1"/>
  <c r="AL29" i="5" l="1"/>
  <c r="AI29" i="5"/>
  <c r="AM29" i="5"/>
  <c r="AJ29" i="5"/>
  <c r="AK29" i="5"/>
  <c r="AL28" i="5"/>
  <c r="AJ28" i="5"/>
  <c r="AK28" i="5"/>
  <c r="AI28" i="5"/>
  <c r="AM28" i="5"/>
  <c r="AL24" i="5"/>
  <c r="AI24" i="5"/>
  <c r="AJ24" i="5"/>
  <c r="AM24" i="5"/>
  <c r="AK24" i="5"/>
  <c r="AK18" i="5"/>
  <c r="AI18" i="5"/>
  <c r="AM18" i="5"/>
  <c r="AL18" i="5"/>
  <c r="AJ18" i="5"/>
  <c r="AM13" i="5"/>
  <c r="AK13" i="5"/>
  <c r="AI13" i="5"/>
  <c r="AJ13" i="5"/>
  <c r="AL13" i="5"/>
  <c r="AJ17" i="5"/>
  <c r="AI17" i="5"/>
  <c r="AM17" i="5"/>
  <c r="AL17" i="5"/>
  <c r="AK17" i="5"/>
  <c r="AL27" i="5"/>
  <c r="AJ27" i="5"/>
  <c r="AK27" i="5"/>
  <c r="AM27" i="5"/>
  <c r="AI27" i="5"/>
  <c r="AK26" i="5"/>
  <c r="AM26" i="5"/>
  <c r="AI26" i="5"/>
  <c r="AJ26" i="5"/>
  <c r="AL26" i="5"/>
  <c r="AL20" i="5"/>
  <c r="AK20" i="5"/>
  <c r="AM20" i="5"/>
  <c r="AI20" i="5"/>
  <c r="AJ20" i="5"/>
  <c r="AI22" i="5"/>
  <c r="AJ22" i="5"/>
  <c r="AK22" i="5"/>
  <c r="AL22" i="5"/>
  <c r="AM22" i="5"/>
  <c r="AI12" i="5"/>
  <c r="AL12" i="5"/>
  <c r="AK12" i="5"/>
  <c r="AJ12" i="5"/>
  <c r="AM12" i="5"/>
  <c r="AM14" i="5"/>
  <c r="AL14" i="5"/>
  <c r="AK14" i="5"/>
  <c r="AJ14" i="5"/>
  <c r="AI14" i="5"/>
  <c r="AK31" i="5"/>
  <c r="AI31" i="5"/>
  <c r="AJ31" i="5"/>
  <c r="AL31" i="5"/>
  <c r="AM31" i="5"/>
  <c r="AJ25" i="5"/>
  <c r="AI25" i="5"/>
  <c r="AK25" i="5"/>
  <c r="AL25" i="5"/>
  <c r="AM25" i="5"/>
  <c r="AL19" i="5"/>
  <c r="AI19" i="5"/>
  <c r="AM19" i="5"/>
  <c r="AK19" i="5"/>
  <c r="AJ19" i="5"/>
  <c r="AM11" i="5"/>
  <c r="AL11" i="5"/>
  <c r="AJ11" i="5"/>
  <c r="AI11" i="5"/>
  <c r="AK11" i="5"/>
  <c r="AJ30" i="5"/>
  <c r="AI30" i="5"/>
  <c r="AK30" i="5"/>
  <c r="AL30" i="5"/>
  <c r="AM30" i="5"/>
  <c r="AL23" i="5"/>
  <c r="AK23" i="5"/>
  <c r="AM23" i="5"/>
  <c r="AI23" i="5"/>
  <c r="AJ23" i="5"/>
  <c r="AJ21" i="5"/>
  <c r="AL21" i="5"/>
  <c r="AK21" i="5"/>
  <c r="AM21" i="5"/>
  <c r="AI21" i="5"/>
  <c r="AM16" i="5"/>
  <c r="AL16" i="5"/>
  <c r="AI16" i="5"/>
  <c r="AK16" i="5"/>
  <c r="AJ16" i="5"/>
  <c r="AK15" i="5"/>
  <c r="AI15" i="5"/>
  <c r="AJ15" i="5"/>
  <c r="AM15" i="5"/>
  <c r="AL15" i="5"/>
  <c r="AJ8" i="5"/>
  <c r="AL8" i="5"/>
  <c r="AM8" i="5"/>
  <c r="AI8" i="5"/>
  <c r="AK8" i="5"/>
  <c r="AJ9" i="5"/>
  <c r="AK9" i="5"/>
  <c r="AI9" i="5"/>
  <c r="AL9" i="5"/>
  <c r="AM9" i="5"/>
  <c r="AI10" i="5"/>
  <c r="AL10" i="5"/>
  <c r="AM10" i="5"/>
  <c r="AJ10" i="5"/>
  <c r="AK10" i="5"/>
  <c r="AN14" i="5" l="1"/>
  <c r="AO14" i="5" s="1"/>
  <c r="AN20" i="5"/>
  <c r="AO20" i="5" s="1"/>
  <c r="AN26" i="5"/>
  <c r="AO26" i="5" s="1"/>
  <c r="AN15" i="5"/>
  <c r="AO15" i="5" s="1"/>
  <c r="AN21" i="5"/>
  <c r="AO21" i="5" s="1"/>
  <c r="AN23" i="5"/>
  <c r="AO23" i="5" s="1"/>
  <c r="AN30" i="5"/>
  <c r="AO30" i="5" s="1"/>
  <c r="AN11" i="5"/>
  <c r="AO11" i="5" s="1"/>
  <c r="AN19" i="5"/>
  <c r="AO19" i="5" s="1"/>
  <c r="AN31" i="5"/>
  <c r="AO31" i="5" s="1"/>
  <c r="AN17" i="5"/>
  <c r="AO17" i="5" s="1"/>
  <c r="AN13" i="5"/>
  <c r="AO13" i="5" s="1"/>
  <c r="AN16" i="5"/>
  <c r="AO16" i="5" s="1"/>
  <c r="AN22" i="5"/>
  <c r="AO22" i="5" s="1"/>
  <c r="AN29" i="5"/>
  <c r="AO29" i="5" s="1"/>
  <c r="AN25" i="5"/>
  <c r="AO25" i="5" s="1"/>
  <c r="AN27" i="5"/>
  <c r="AO27" i="5" s="1"/>
  <c r="AN24" i="5"/>
  <c r="AO24" i="5" s="1"/>
  <c r="AN28" i="5"/>
  <c r="AO28" i="5" s="1"/>
  <c r="AN12" i="5"/>
  <c r="AO12" i="5" s="1"/>
  <c r="AN18" i="5"/>
  <c r="AO18" i="5" s="1"/>
  <c r="AN8" i="5"/>
  <c r="AO8" i="5" s="1"/>
  <c r="AN9" i="5"/>
  <c r="AO9" i="5" s="1"/>
  <c r="AN10" i="5"/>
  <c r="AO10" i="5" s="1"/>
</calcChain>
</file>

<file path=xl/sharedStrings.xml><?xml version="1.0" encoding="utf-8"?>
<sst xmlns="http://schemas.openxmlformats.org/spreadsheetml/2006/main" count="93" uniqueCount="66">
  <si>
    <t>EMPLOYEE NAME</t>
  </si>
  <si>
    <t>TERMINATION DATE</t>
  </si>
  <si>
    <t>Vacation</t>
  </si>
  <si>
    <t>START DATE</t>
  </si>
  <si>
    <t>END DATE</t>
  </si>
  <si>
    <t>LEAVE TYPE</t>
  </si>
  <si>
    <t>Sick</t>
  </si>
  <si>
    <t>Enter up to 5 types</t>
  </si>
  <si>
    <t>SUNDAY</t>
  </si>
  <si>
    <t>MONDAY</t>
  </si>
  <si>
    <t>TUESDAY</t>
  </si>
  <si>
    <t>WEDNESDAY</t>
  </si>
  <si>
    <t>THURSDAY</t>
  </si>
  <si>
    <t>FRIDAY</t>
  </si>
  <si>
    <t>SATURDAY</t>
  </si>
  <si>
    <t>RESULT</t>
  </si>
  <si>
    <t>Value</t>
  </si>
  <si>
    <t>HOLIDAY</t>
  </si>
  <si>
    <t>Enter Holidays</t>
  </si>
  <si>
    <t>MONTH</t>
  </si>
  <si>
    <t>Holidays</t>
  </si>
  <si>
    <t>Weekends</t>
  </si>
  <si>
    <t>Instructions</t>
  </si>
  <si>
    <t>EMPLOYEE LEAVE TRACKER</t>
  </si>
  <si>
    <t xml:space="preserve">Unpaid </t>
  </si>
  <si>
    <t>MONTHLY SUMMARY</t>
  </si>
  <si>
    <t>Employee 1</t>
  </si>
  <si>
    <t>To count as half a day, enter 0.5</t>
  </si>
  <si>
    <t>Half Day</t>
  </si>
  <si>
    <t>Not Employed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</si>
  <si>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</si>
  <si>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</si>
  <si>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</si>
  <si>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</si>
  <si>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</si>
  <si>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</si>
  <si>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</si>
  <si>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</si>
  <si>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</si>
  <si>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</si>
  <si>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</si>
  <si>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</si>
  <si>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</si>
  <si>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ENTER EMPLOYEE DATA</t>
  </si>
  <si>
    <t>ENTER LEAVE DATA</t>
  </si>
  <si>
    <t>Total Leave</t>
  </si>
  <si>
    <t>Employee Start Date</t>
  </si>
  <si>
    <t>Worked Days</t>
  </si>
  <si>
    <t>EMPLOYEE</t>
  </si>
  <si>
    <t>DAY VALUE</t>
  </si>
  <si>
    <t>Introduction to Excel Tables for data entry</t>
  </si>
  <si>
    <t>Before Getting Started</t>
  </si>
  <si>
    <t>Select Weekend day(s)</t>
  </si>
  <si>
    <t>Not Applicable</t>
  </si>
  <si>
    <t>NA</t>
  </si>
  <si>
    <t>NE</t>
  </si>
  <si>
    <t>H</t>
  </si>
  <si>
    <t>WKND</t>
  </si>
  <si>
    <t xml:space="preserve">Other </t>
  </si>
  <si>
    <t>View Team calendar in Team Dashboard sheet for chosen month.</t>
  </si>
  <si>
    <t>View/Print annual Report from Employee Report sheet for chosen employee.</t>
  </si>
  <si>
    <r>
      <t xml:space="preserve">Enter Leave Types, Holidays and Weekends in </t>
    </r>
    <r>
      <rPr>
        <i/>
        <sz val="11"/>
        <color theme="1" tint="0.34998626667073579"/>
        <rFont val="Calibri"/>
        <family val="2"/>
        <scheme val="minor"/>
      </rPr>
      <t>Settings</t>
    </r>
    <r>
      <rPr>
        <sz val="11"/>
        <color theme="1" tint="0.34998626667073579"/>
        <rFont val="Calibri"/>
        <family val="2"/>
        <scheme val="minor"/>
      </rPr>
      <t xml:space="preserve"> sheet.</t>
    </r>
  </si>
  <si>
    <r>
      <t xml:space="preserve">Enter Employees list in </t>
    </r>
    <r>
      <rPr>
        <i/>
        <sz val="11"/>
        <color theme="1" tint="0.34998626667073579"/>
        <rFont val="Calibri"/>
        <family val="2"/>
        <scheme val="minor"/>
      </rPr>
      <t xml:space="preserve">Employees </t>
    </r>
    <r>
      <rPr>
        <sz val="11"/>
        <color theme="1" tint="0.34998626667073579"/>
        <rFont val="Calibri"/>
        <family val="2"/>
        <scheme val="minor"/>
      </rPr>
      <t>Sheet</t>
    </r>
  </si>
  <si>
    <r>
      <t xml:space="preserve">Enter Leave/Vacation data in </t>
    </r>
    <r>
      <rPr>
        <i/>
        <sz val="11"/>
        <color theme="1" tint="0.34998626667073579"/>
        <rFont val="Calibri"/>
        <family val="2"/>
        <scheme val="minor"/>
      </rPr>
      <t xml:space="preserve">Leave </t>
    </r>
    <r>
      <rPr>
        <sz val="11"/>
        <color theme="1" tint="0.34998626667073579"/>
        <rFont val="Calibri"/>
        <family val="2"/>
        <scheme val="minor"/>
      </rPr>
      <t>sheet.</t>
    </r>
  </si>
  <si>
    <r>
      <t xml:space="preserve">Password to unprotect sheets: </t>
    </r>
    <r>
      <rPr>
        <b/>
        <sz val="11"/>
        <color theme="1" tint="0.34998626667073579"/>
        <rFont val="Calibri"/>
        <family val="2"/>
        <scheme val="minor"/>
      </rPr>
      <t>indzara</t>
    </r>
  </si>
  <si>
    <t>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</si>
</sst>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-mmm\-yyyy"/>
    <numFmt numFmtId="165" formatCode="dd"/>
    <numFmt numFmtId="166" formatCode="mmmm\ yyyy"/>
    <numFmt numFmtId="167" formatCode="ddd"/>
    <numFmt numFmtId="168" formatCode="mmmm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color theme="6"/>
      <name val="Calibri"/>
      <family val="2"/>
      <scheme val="minor"/>
    </font>
    <font>
      <sz val="11"/>
      <color theme="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gray0625"/>
    </fill>
    <fill>
      <patternFill patternType="solid">
        <fgColor rgb="FF50514F"/>
        <bgColor indexed="64"/>
      </patternFill>
    </fill>
    <fill>
      <patternFill patternType="solid">
        <fgColor rgb="FFF25F5C"/>
        <bgColor indexed="64"/>
      </patternFill>
    </fill>
    <fill>
      <patternFill patternType="solid">
        <fgColor rgb="FFFFE066"/>
        <bgColor indexed="64"/>
      </patternFill>
    </fill>
    <fill>
      <patternFill patternType="solid">
        <fgColor rgb="FF247BA0"/>
        <bgColor indexed="64"/>
      </patternFill>
    </fill>
    <fill>
      <patternFill patternType="solid">
        <fgColor rgb="FF70C1B3"/>
        <bgColor indexed="64"/>
      </patternFill>
    </fill>
    <fill>
      <patternFill patternType="solid">
        <fgColor theme="7"/>
        <bgColor theme="7"/>
      </patternFill>
    </fill>
    <fill>
      <patternFill patternType="lightTrellis">
        <fgColor theme="0" tint="-0.24994659260841701"/>
        <bgColor theme="0"/>
      </patternFill>
    </fill>
    <fill>
      <patternFill patternType="lightTrellis">
        <fgColor theme="0" tint="-0.14996795556505021"/>
        <bgColor indexed="65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164" fontId="1" fillId="0" borderId="0">
      <alignment horizontal="center"/>
    </xf>
    <xf numFmtId="0" fontId="20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164" fontId="0" fillId="0" borderId="0" xfId="0" applyNumberFormat="1"/>
    <xf numFmtId="164" fontId="1" fillId="0" borderId="0" xfId="1">
      <alignment horizont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164" fontId="1" fillId="0" borderId="0" xfId="1" applyFill="1">
      <alignment horizontal="center"/>
    </xf>
    <xf numFmtId="14" fontId="0" fillId="0" borderId="0" xfId="0" applyNumberFormat="1"/>
    <xf numFmtId="164" fontId="0" fillId="0" borderId="0" xfId="0" applyNumberFormat="1" applyAlignment="1">
      <alignment horizontal="center" vertical="center"/>
    </xf>
    <xf numFmtId="164" fontId="1" fillId="0" borderId="0" xfId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12" fillId="2" borderId="0" xfId="0" applyFont="1" applyFill="1" applyAlignment="1">
      <alignment vertical="center"/>
    </xf>
    <xf numFmtId="164" fontId="1" fillId="0" borderId="0" xfId="1" applyFill="1" applyAlignment="1">
      <alignment horizontal="center" vertical="center"/>
    </xf>
    <xf numFmtId="0" fontId="20" fillId="0" borderId="0" xfId="2"/>
    <xf numFmtId="0" fontId="3" fillId="0" borderId="4" xfId="0" applyFont="1" applyBorder="1"/>
    <xf numFmtId="0" fontId="3" fillId="0" borderId="6" xfId="0" applyFont="1" applyBorder="1"/>
    <xf numFmtId="0" fontId="3" fillId="0" borderId="9" xfId="0" applyFont="1" applyBorder="1"/>
    <xf numFmtId="0" fontId="5" fillId="10" borderId="8" xfId="0" applyFont="1" applyFill="1" applyBorder="1"/>
    <xf numFmtId="0" fontId="21" fillId="0" borderId="0" xfId="0" applyFont="1"/>
    <xf numFmtId="0" fontId="0" fillId="0" borderId="7" xfId="0" applyBorder="1" applyAlignment="1">
      <alignment horizontal="right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64" fontId="1" fillId="0" borderId="6" xfId="1" applyFill="1" applyBorder="1" applyAlignment="1" applyProtection="1">
      <protection locked="0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2" borderId="1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11" borderId="0" xfId="0" applyFont="1" applyFill="1" applyBorder="1" applyProtection="1">
      <protection locked="0"/>
    </xf>
    <xf numFmtId="164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Alignment="1" applyProtection="1">
      <alignment horizontal="right"/>
    </xf>
    <xf numFmtId="164" fontId="1" fillId="0" borderId="0" xfId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</xf>
    <xf numFmtId="0" fontId="17" fillId="9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2" fillId="0" borderId="0" xfId="0" applyFont="1" applyProtection="1"/>
    <xf numFmtId="0" fontId="2" fillId="0" borderId="5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3" fillId="12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164" fontId="1" fillId="0" borderId="5" xfId="1" applyBorder="1" applyProtection="1">
      <alignment horizontal="center"/>
      <protection locked="0"/>
    </xf>
    <xf numFmtId="166" fontId="17" fillId="0" borderId="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167" fontId="11" fillId="0" borderId="0" xfId="0" applyNumberFormat="1" applyFont="1" applyBorder="1" applyProtection="1"/>
    <xf numFmtId="165" fontId="0" fillId="0" borderId="1" xfId="0" applyNumberFormat="1" applyBorder="1" applyAlignment="1" applyProtection="1">
      <alignment horizontal="center" vertical="center"/>
    </xf>
    <xf numFmtId="165" fontId="0" fillId="0" borderId="13" xfId="0" applyNumberFormat="1" applyBorder="1" applyAlignment="1" applyProtection="1">
      <alignment horizontal="center" vertical="center"/>
    </xf>
    <xf numFmtId="0" fontId="3" fillId="5" borderId="1" xfId="0" applyFont="1" applyFill="1" applyBorder="1" applyProtection="1"/>
    <xf numFmtId="0" fontId="3" fillId="6" borderId="1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right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168" fontId="24" fillId="0" borderId="5" xfId="0" applyNumberFormat="1" applyFont="1" applyBorder="1" applyAlignment="1" applyProtection="1">
      <alignment horizontal="right" vertical="center"/>
    </xf>
    <xf numFmtId="0" fontId="23" fillId="0" borderId="0" xfId="0" applyFont="1"/>
    <xf numFmtId="0" fontId="25" fillId="7" borderId="14" xfId="0" applyFont="1" applyFill="1" applyBorder="1"/>
    <xf numFmtId="0" fontId="28" fillId="13" borderId="0" xfId="0" applyFont="1" applyFill="1" applyBorder="1" applyAlignment="1" applyProtection="1">
      <alignment horizontal="left"/>
      <protection locked="0"/>
    </xf>
    <xf numFmtId="0" fontId="29" fillId="13" borderId="0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15" fillId="9" borderId="0" xfId="0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</xf>
    <xf numFmtId="164" fontId="1" fillId="0" borderId="8" xfId="1" applyFill="1" applyBorder="1" applyAlignment="1" applyProtection="1">
      <alignment horizontal="center"/>
    </xf>
    <xf numFmtId="0" fontId="18" fillId="5" borderId="1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/>
    </xf>
    <xf numFmtId="0" fontId="19" fillId="7" borderId="1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</xf>
    <xf numFmtId="0" fontId="19" fillId="9" borderId="1" xfId="0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StdDate" xfId="1"/>
  </cellStyles>
  <dxfs count="29">
    <dxf>
      <font>
        <color theme="0"/>
      </font>
      <fill>
        <patternFill patternType="gray0625"/>
      </fill>
    </dxf>
    <dxf>
      <font>
        <color theme="0"/>
      </font>
      <fill>
        <patternFill patternType="lightTrellis">
          <fgColor theme="0" tint="-0.14996795556505021"/>
          <bgColor theme="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6"/>
      </font>
      <fill>
        <patternFill>
          <bgColor theme="6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rgb="FF50514F"/>
      </font>
      <fill>
        <patternFill>
          <bgColor rgb="FF50514F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rgb="FFF25F5C"/>
      </font>
      <fill>
        <patternFill>
          <bgColor rgb="FFF25F5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rgb="FFFFE066"/>
      </font>
      <fill>
        <patternFill>
          <bgColor rgb="FFFFE066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rgb="FF247BA0"/>
      </font>
      <fill>
        <patternFill>
          <bgColor rgb="FF247BA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rgb="FF70C1B3"/>
      </font>
      <fill>
        <patternFill>
          <bgColor rgb="FF70C1B3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</border>
    </dxf>
    <dxf>
      <font>
        <color rgb="FF50514F"/>
      </font>
      <fill>
        <patternFill>
          <bgColor rgb="FF50514F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rgb="FFF25F5C"/>
      </font>
      <fill>
        <patternFill>
          <bgColor rgb="FFF25F5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rgb="FFFFE066"/>
      </font>
      <fill>
        <patternFill>
          <bgColor rgb="FFFFE066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rgb="FF247BA0"/>
      </font>
      <fill>
        <patternFill>
          <bgColor rgb="FF247BA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rgb="FF70C1B3"/>
      </font>
      <fill>
        <patternFill>
          <bgColor rgb="FF70C1B3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6"/>
      </font>
      <fill>
        <patternFill>
          <bgColor theme="6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rgb="FF7030A0"/>
      </font>
      <fill>
        <patternFill>
          <bgColor rgb="FF7030A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gray0625"/>
      </fill>
    </dxf>
    <dxf>
      <fill>
        <patternFill patternType="lightTrellis">
          <fgColor theme="0" tint="-0.14993743705557422"/>
          <bgColor theme="0"/>
        </patternFill>
      </fill>
    </dxf>
    <dxf>
      <alignment horizontal="center" vertical="center" textRotation="0" wrapText="0" indent="0" justifyLastLine="0" shrinkToFit="0" readingOrder="0"/>
    </dxf>
    <dxf>
      <numFmt numFmtId="164" formatCode="dd\-mmm\-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numFmt numFmtId="164" formatCode="dd\-mmm\-yyyy"/>
    </dxf>
    <dxf>
      <font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</dxfs>
  <tableStyles count="0" defaultTableStyle="TableStyleMedium2" defaultPivotStyle="PivotStyleLight16"/>
  <colors>
    <mruColors>
      <color rgb="FFFFE066"/>
      <color rgb="FF70C1B3"/>
      <color rgb="FF247BA0"/>
      <color rgb="FFF25F5C"/>
      <color rgb="FF505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H!$B$3" lockText="1" noThreeD="1"/>
</file>

<file path=xl/ctrlProps/ctrlProp2.xml><?xml version="1.0" encoding="utf-8"?>
<formControlPr xmlns="http://schemas.microsoft.com/office/spreadsheetml/2009/9/main" objectType="CheckBox" fmlaLink="H!$B$4" lockText="1" noThreeD="1"/>
</file>

<file path=xl/ctrlProps/ctrlProp3.xml><?xml version="1.0" encoding="utf-8"?>
<formControlPr xmlns="http://schemas.microsoft.com/office/spreadsheetml/2009/9/main" objectType="CheckBox" fmlaLink="H!$B$5" lockText="1" noThreeD="1"/>
</file>

<file path=xl/ctrlProps/ctrlProp4.xml><?xml version="1.0" encoding="utf-8"?>
<formControlPr xmlns="http://schemas.microsoft.com/office/spreadsheetml/2009/9/main" objectType="CheckBox" fmlaLink="H!$B$6" lockText="1" noThreeD="1"/>
</file>

<file path=xl/ctrlProps/ctrlProp5.xml><?xml version="1.0" encoding="utf-8"?>
<formControlPr xmlns="http://schemas.microsoft.com/office/spreadsheetml/2009/9/main" objectType="CheckBox" fmlaLink="H!$B$7" lockText="1" noThreeD="1"/>
</file>

<file path=xl/ctrlProps/ctrlProp6.xml><?xml version="1.0" encoding="utf-8"?>
<formControlPr xmlns="http://schemas.microsoft.com/office/spreadsheetml/2009/9/main" objectType="CheckBox" fmlaLink="H!$B$8" lockText="1" noThreeD="1"/>
</file>

<file path=xl/ctrlProps/ctrlProp7.xml><?xml version="1.0" encoding="utf-8"?>
<formControlPr xmlns="http://schemas.microsoft.com/office/spreadsheetml/2009/9/main" objectType="CheckBox" fmlaLink="H!$B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dzara.com/2016/11/employee-leave-vacation-tracke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</xdr:row>
          <xdr:rowOff>171450</xdr:rowOff>
        </xdr:from>
        <xdr:to>
          <xdr:col>9</xdr:col>
          <xdr:colOff>95250</xdr:colOff>
          <xdr:row>5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</xdr:row>
          <xdr:rowOff>171450</xdr:rowOff>
        </xdr:from>
        <xdr:to>
          <xdr:col>9</xdr:col>
          <xdr:colOff>95250</xdr:colOff>
          <xdr:row>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</xdr:row>
          <xdr:rowOff>171450</xdr:rowOff>
        </xdr:from>
        <xdr:to>
          <xdr:col>9</xdr:col>
          <xdr:colOff>95250</xdr:colOff>
          <xdr:row>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</xdr:row>
          <xdr:rowOff>171450</xdr:rowOff>
        </xdr:from>
        <xdr:to>
          <xdr:col>9</xdr:col>
          <xdr:colOff>95250</xdr:colOff>
          <xdr:row>8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171450</xdr:rowOff>
        </xdr:from>
        <xdr:to>
          <xdr:col>9</xdr:col>
          <xdr:colOff>95250</xdr:colOff>
          <xdr:row>9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</xdr:row>
          <xdr:rowOff>171450</xdr:rowOff>
        </xdr:from>
        <xdr:to>
          <xdr:col>9</xdr:col>
          <xdr:colOff>95250</xdr:colOff>
          <xdr:row>10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</xdr:row>
          <xdr:rowOff>171450</xdr:rowOff>
        </xdr:from>
        <xdr:to>
          <xdr:col>9</xdr:col>
          <xdr:colOff>95250</xdr:colOff>
          <xdr:row>11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647700</xdr:colOff>
      <xdr:row>13</xdr:row>
      <xdr:rowOff>142874</xdr:rowOff>
    </xdr:from>
    <xdr:to>
      <xdr:col>1</xdr:col>
      <xdr:colOff>3752850</xdr:colOff>
      <xdr:row>18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1075" y="2800349"/>
          <a:ext cx="3105150" cy="866776"/>
        </a:xfrm>
        <a:prstGeom prst="rect">
          <a:avLst/>
        </a:prstGeom>
        <a:solidFill>
          <a:schemeClr val="tx2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View support</a:t>
          </a:r>
          <a:r>
            <a:rPr lang="en-US" sz="1800" b="1" baseline="0"/>
            <a:t> for this template on indzara.com</a:t>
          </a:r>
          <a:endParaRPr lang="en-US" sz="1800" b="1"/>
        </a:p>
      </xdr:txBody>
    </xdr:sp>
    <xdr:clientData/>
  </xdr:twoCellAnchor>
</xdr:wsDr>
</file>

<file path=xl/tables/table1.xml><?xml version="1.0" encoding="utf-8"?>
<table xmlns="http://schemas.openxmlformats.org/spreadsheetml/2006/main" id="3" name="T_LEAVETYPE" displayName="T_LEAVETYPE" ref="E4:F9" totalsRowShown="0" headerRowDxfId="28">
  <autoFilter ref="E4:F9"/>
  <tableColumns count="2">
    <tableColumn id="1" name="LEAVE TYPE"/>
    <tableColumn id="3" name="DAY VALUE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4" name="T_HOLS" displayName="T_HOLS" ref="H14:H15" totalsRowShown="0" headerRowDxfId="27" dataCellStyle="StdDate">
  <autoFilter ref="H14:H15"/>
  <tableColumns count="1">
    <tableColumn id="1" name="HOLIDAY" dataCellStyle="StdDate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id="1" name="T_EMP" displayName="T_EMP" ref="B3:D4" totalsRowShown="0" headerRowDxfId="26">
  <autoFilter ref="B3:D4"/>
  <tableColumns count="3">
    <tableColumn id="1" name="EMPLOYEE NAME"/>
    <tableColumn id="2" name="START DATE" dataDxfId="25"/>
    <tableColumn id="3" name="TERMINATION DATE" dataCellStyle="StdDate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2" name="T_LEAVE" displayName="T_LEAVE" ref="B3:E4" totalsRowShown="0" headerRowDxfId="24">
  <autoFilter ref="B3:E4"/>
  <tableColumns count="4">
    <tableColumn id="1" name="EMPLOYEE NAME"/>
    <tableColumn id="2" name="START DATE" dataDxfId="23"/>
    <tableColumn id="3" name="END DATE" dataDxfId="22" dataCellStyle="StdDate"/>
    <tableColumn id="4" name="LEAVE TYPE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table" Target="../tables/table2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dzara.com/faq-items/introduction-excel-tables-data-entry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showGridLines="0" tabSelected="1" zoomScale="115" zoomScaleNormal="115" workbookViewId="0">
      <selection activeCell="B27" sqref="B27"/>
    </sheetView>
  </sheetViews>
  <sheetFormatPr defaultRowHeight="15" x14ac:dyDescent="0.25"/>
  <cols>
    <col min="1" max="1" width="5" customWidth="1"/>
    <col min="2" max="2" width="68.5703125" customWidth="1"/>
    <col min="3" max="3" width="5.5703125" customWidth="1"/>
    <col min="4" max="4" width="1.42578125" customWidth="1"/>
    <col min="5" max="5" width="21.42578125" customWidth="1"/>
    <col min="6" max="6" width="13.42578125" customWidth="1"/>
    <col min="7" max="7" width="16.5703125" customWidth="1"/>
    <col min="8" max="8" width="17.5703125" customWidth="1"/>
    <col min="9" max="9" width="3.5703125" customWidth="1"/>
  </cols>
  <sheetData>
    <row r="1" spans="1:9" ht="27.75" customHeight="1" x14ac:dyDescent="0.25">
      <c r="A1" s="12" t="s">
        <v>23</v>
      </c>
      <c r="B1" s="5"/>
    </row>
    <row r="3" spans="1:9" ht="15.75" x14ac:dyDescent="0.25">
      <c r="B3" s="106" t="s">
        <v>51</v>
      </c>
      <c r="E3" s="4" t="s">
        <v>7</v>
      </c>
      <c r="F3" s="19" t="s">
        <v>27</v>
      </c>
      <c r="H3" s="4"/>
    </row>
    <row r="4" spans="1:9" x14ac:dyDescent="0.25">
      <c r="B4" s="14" t="s">
        <v>50</v>
      </c>
      <c r="E4" s="1" t="s">
        <v>5</v>
      </c>
      <c r="F4" s="1" t="s">
        <v>49</v>
      </c>
      <c r="H4" s="18" t="s">
        <v>52</v>
      </c>
      <c r="I4" s="18"/>
    </row>
    <row r="5" spans="1:9" x14ac:dyDescent="0.25">
      <c r="B5" s="14"/>
      <c r="E5" t="s">
        <v>2</v>
      </c>
      <c r="F5">
        <v>1</v>
      </c>
      <c r="H5" s="11" t="s">
        <v>8</v>
      </c>
      <c r="I5" s="15" t="b">
        <v>1</v>
      </c>
    </row>
    <row r="6" spans="1:9" ht="15.75" x14ac:dyDescent="0.25">
      <c r="B6" s="106" t="s">
        <v>22</v>
      </c>
      <c r="E6" t="s">
        <v>6</v>
      </c>
      <c r="F6">
        <v>1</v>
      </c>
      <c r="H6" s="11" t="s">
        <v>9</v>
      </c>
      <c r="I6" s="16" t="b">
        <v>0</v>
      </c>
    </row>
    <row r="7" spans="1:9" x14ac:dyDescent="0.25">
      <c r="B7" s="107" t="s">
        <v>61</v>
      </c>
      <c r="E7" t="s">
        <v>24</v>
      </c>
      <c r="F7">
        <v>1</v>
      </c>
      <c r="H7" s="11" t="s">
        <v>10</v>
      </c>
      <c r="I7" s="16"/>
    </row>
    <row r="8" spans="1:9" x14ac:dyDescent="0.25">
      <c r="B8" s="107" t="s">
        <v>62</v>
      </c>
      <c r="E8" t="s">
        <v>28</v>
      </c>
      <c r="F8">
        <v>0.5</v>
      </c>
      <c r="H8" s="11" t="s">
        <v>11</v>
      </c>
      <c r="I8" s="16"/>
    </row>
    <row r="9" spans="1:9" x14ac:dyDescent="0.25">
      <c r="B9" s="107" t="s">
        <v>63</v>
      </c>
      <c r="E9" t="s">
        <v>58</v>
      </c>
      <c r="F9">
        <v>1</v>
      </c>
      <c r="H9" s="11" t="s">
        <v>12</v>
      </c>
      <c r="I9" s="16"/>
    </row>
    <row r="10" spans="1:9" x14ac:dyDescent="0.25">
      <c r="B10" s="107" t="s">
        <v>59</v>
      </c>
      <c r="H10" s="11" t="s">
        <v>13</v>
      </c>
      <c r="I10" s="16"/>
    </row>
    <row r="11" spans="1:9" x14ac:dyDescent="0.25">
      <c r="B11" s="107" t="s">
        <v>60</v>
      </c>
      <c r="H11" s="20" t="s">
        <v>14</v>
      </c>
      <c r="I11" s="17" t="b">
        <v>1</v>
      </c>
    </row>
    <row r="12" spans="1:9" x14ac:dyDescent="0.25">
      <c r="B12" s="107" t="s">
        <v>64</v>
      </c>
    </row>
    <row r="13" spans="1:9" x14ac:dyDescent="0.25">
      <c r="H13" s="4" t="s">
        <v>18</v>
      </c>
    </row>
    <row r="14" spans="1:9" x14ac:dyDescent="0.25">
      <c r="H14" s="1" t="s">
        <v>17</v>
      </c>
    </row>
    <row r="15" spans="1:9" x14ac:dyDescent="0.25">
      <c r="H15" s="3">
        <v>42736</v>
      </c>
    </row>
    <row r="16" spans="1:9" x14ac:dyDescent="0.25">
      <c r="H16" s="3"/>
    </row>
    <row r="17" spans="8:8" x14ac:dyDescent="0.25">
      <c r="H17" s="6"/>
    </row>
  </sheetData>
  <hyperlinks>
    <hyperlink ref="B4" r:id="rId1"/>
  </hyperlinks>
  <pageMargins left="0.7" right="0.7" top="0.75" bottom="0.75" header="0.3" footer="0.3"/>
  <pageSetup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8</xdr:col>
                    <xdr:colOff>28575</xdr:colOff>
                    <xdr:row>3</xdr:row>
                    <xdr:rowOff>171450</xdr:rowOff>
                  </from>
                  <to>
                    <xdr:col>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8</xdr:col>
                    <xdr:colOff>28575</xdr:colOff>
                    <xdr:row>4</xdr:row>
                    <xdr:rowOff>171450</xdr:rowOff>
                  </from>
                  <to>
                    <xdr:col>9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5</xdr:row>
                    <xdr:rowOff>171450</xdr:rowOff>
                  </from>
                  <to>
                    <xdr:col>9</xdr:col>
                    <xdr:colOff>95250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8</xdr:col>
                    <xdr:colOff>28575</xdr:colOff>
                    <xdr:row>6</xdr:row>
                    <xdr:rowOff>171450</xdr:rowOff>
                  </from>
                  <to>
                    <xdr:col>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8</xdr:col>
                    <xdr:colOff>28575</xdr:colOff>
                    <xdr:row>7</xdr:row>
                    <xdr:rowOff>171450</xdr:rowOff>
                  </from>
                  <to>
                    <xdr:col>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171450</xdr:rowOff>
                  </from>
                  <to>
                    <xdr:col>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8</xdr:col>
                    <xdr:colOff>28575</xdr:colOff>
                    <xdr:row>9</xdr:row>
                    <xdr:rowOff>171450</xdr:rowOff>
                  </from>
                  <to>
                    <xdr:col>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2"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workbookViewId="0">
      <selection activeCell="B2" sqref="B2"/>
    </sheetView>
  </sheetViews>
  <sheetFormatPr defaultRowHeight="15" x14ac:dyDescent="0.25"/>
  <cols>
    <col min="1" max="1" width="3.85546875" customWidth="1"/>
    <col min="2" max="2" width="18.5703125" customWidth="1"/>
    <col min="3" max="3" width="14.7109375" customWidth="1"/>
    <col min="4" max="4" width="20.85546875" customWidth="1"/>
  </cols>
  <sheetData>
    <row r="1" spans="1:4" ht="23.25" x14ac:dyDescent="0.25">
      <c r="A1" s="12" t="s">
        <v>43</v>
      </c>
      <c r="B1" s="12"/>
      <c r="C1" s="12"/>
    </row>
    <row r="2" spans="1:4" x14ac:dyDescent="0.25">
      <c r="B2" s="4" t="s">
        <v>65</v>
      </c>
      <c r="C2" s="4" t="s">
        <v>65</v>
      </c>
    </row>
    <row r="3" spans="1:4" x14ac:dyDescent="0.25">
      <c r="B3" s="1" t="s">
        <v>0</v>
      </c>
      <c r="C3" s="1" t="s">
        <v>3</v>
      </c>
      <c r="D3" s="1" t="s">
        <v>1</v>
      </c>
    </row>
    <row r="4" spans="1:4" x14ac:dyDescent="0.25">
      <c r="B4" t="s">
        <v>26</v>
      </c>
      <c r="C4" s="2"/>
      <c r="D4" s="3"/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2" sqref="E2"/>
    </sheetView>
  </sheetViews>
  <sheetFormatPr defaultRowHeight="15" x14ac:dyDescent="0.25"/>
  <cols>
    <col min="1" max="1" width="2.5703125" customWidth="1"/>
    <col min="2" max="2" width="18.5703125" customWidth="1"/>
    <col min="3" max="3" width="19" customWidth="1"/>
    <col min="4" max="4" width="18.28515625" customWidth="1"/>
    <col min="5" max="5" width="17.5703125" customWidth="1"/>
  </cols>
  <sheetData>
    <row r="1" spans="1:5" ht="23.25" x14ac:dyDescent="0.25">
      <c r="A1" s="12" t="s">
        <v>44</v>
      </c>
      <c r="B1" s="12"/>
      <c r="C1" s="12"/>
    </row>
    <row r="2" spans="1:5" x14ac:dyDescent="0.25">
      <c r="B2" s="4" t="s">
        <v>65</v>
      </c>
      <c r="C2" s="4" t="s">
        <v>65</v>
      </c>
      <c r="D2" s="4" t="s">
        <v>65</v>
      </c>
      <c r="E2" s="4" t="s">
        <v>65</v>
      </c>
    </row>
    <row r="3" spans="1:5" x14ac:dyDescent="0.25">
      <c r="B3" s="1" t="s">
        <v>0</v>
      </c>
      <c r="C3" s="10" t="s">
        <v>3</v>
      </c>
      <c r="D3" s="10" t="s">
        <v>4</v>
      </c>
      <c r="E3" s="10" t="s">
        <v>5</v>
      </c>
    </row>
    <row r="4" spans="1:5" x14ac:dyDescent="0.25">
      <c r="B4" t="s">
        <v>26</v>
      </c>
      <c r="C4" s="8">
        <v>42379</v>
      </c>
      <c r="D4" s="9">
        <v>42384</v>
      </c>
      <c r="E4" t="s">
        <v>2</v>
      </c>
    </row>
    <row r="5" spans="1:5" x14ac:dyDescent="0.25">
      <c r="C5" s="8"/>
      <c r="D5" s="13"/>
    </row>
    <row r="6" spans="1:5" x14ac:dyDescent="0.25">
      <c r="C6" s="8"/>
      <c r="D6" s="13"/>
    </row>
    <row r="7" spans="1:5" x14ac:dyDescent="0.25">
      <c r="C7" s="8"/>
      <c r="D7" s="13"/>
    </row>
    <row r="8" spans="1:5" x14ac:dyDescent="0.25">
      <c r="C8" s="8"/>
      <c r="D8" s="13"/>
    </row>
    <row r="9" spans="1:5" x14ac:dyDescent="0.25">
      <c r="C9" s="8"/>
      <c r="D9" s="13"/>
    </row>
    <row r="10" spans="1:5" x14ac:dyDescent="0.25">
      <c r="C10" s="8"/>
      <c r="D10" s="13"/>
    </row>
    <row r="11" spans="1:5" x14ac:dyDescent="0.25">
      <c r="C11" s="8"/>
      <c r="D11" s="13"/>
    </row>
  </sheetData>
  <dataValidations count="2">
    <dataValidation type="list" allowBlank="1" showInputMessage="1" showErrorMessage="1" sqref="E4">
      <formula1>L_LEAVE</formula1>
    </dataValidation>
    <dataValidation type="list" allowBlank="1" showInputMessage="1" showErrorMessage="1" sqref="B4">
      <formula1>L_EMPS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37"/>
  <sheetViews>
    <sheetView showGridLines="0" topLeftCell="A4" zoomScaleNormal="100" workbookViewId="0">
      <selection activeCell="AI8" sqref="AI8"/>
    </sheetView>
  </sheetViews>
  <sheetFormatPr defaultRowHeight="15" x14ac:dyDescent="0.25"/>
  <cols>
    <col min="1" max="1" width="2.140625" style="21" customWidth="1"/>
    <col min="2" max="2" width="20.28515625" style="21" customWidth="1"/>
    <col min="3" max="33" width="3.5703125" style="21" customWidth="1"/>
    <col min="34" max="34" width="0.42578125" style="21" customWidth="1"/>
    <col min="35" max="39" width="9.140625" style="21"/>
    <col min="40" max="40" width="12.42578125" style="21" bestFit="1" customWidth="1"/>
    <col min="41" max="41" width="15.28515625" style="21" customWidth="1"/>
    <col min="42" max="16384" width="9.140625" style="21"/>
  </cols>
  <sheetData>
    <row r="2" spans="2:41" x14ac:dyDescent="0.25">
      <c r="B2" s="6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64" t="s">
        <v>56</v>
      </c>
      <c r="AE2" s="65" t="s">
        <v>20</v>
      </c>
      <c r="AF2" s="23"/>
      <c r="AG2" s="24"/>
      <c r="AH2" s="66"/>
      <c r="AI2" s="23"/>
      <c r="AJ2" s="23"/>
      <c r="AK2" s="23"/>
      <c r="AL2" s="23"/>
      <c r="AM2" s="23"/>
      <c r="AN2" s="23"/>
      <c r="AO2" s="24"/>
    </row>
    <row r="3" spans="2:41" x14ac:dyDescent="0.25">
      <c r="B3" s="31">
        <v>2016</v>
      </c>
      <c r="C3" s="25"/>
      <c r="D3" s="25"/>
      <c r="AA3" s="25"/>
      <c r="AB3" s="25"/>
      <c r="AD3" s="108" t="s">
        <v>57</v>
      </c>
      <c r="AE3" s="67" t="s">
        <v>21</v>
      </c>
      <c r="AF3" s="25"/>
      <c r="AG3" s="29"/>
      <c r="AH3" s="68"/>
      <c r="AI3" s="25"/>
      <c r="AJ3" s="25"/>
      <c r="AK3" s="25"/>
      <c r="AL3" s="25"/>
      <c r="AM3" s="25"/>
      <c r="AN3" s="25"/>
      <c r="AO3" s="26"/>
    </row>
    <row r="4" spans="2:41" x14ac:dyDescent="0.25">
      <c r="B4" s="62" t="s">
        <v>19</v>
      </c>
      <c r="C4" s="25"/>
      <c r="D4" s="25"/>
      <c r="E4" s="110" t="str">
        <f>IFERROR(INDEX(L_LEAVE,1),"")</f>
        <v>Vacation</v>
      </c>
      <c r="F4" s="110"/>
      <c r="G4" s="110"/>
      <c r="H4" s="110"/>
      <c r="I4" s="25"/>
      <c r="J4" s="111" t="str">
        <f>IFERROR(INDEX(L_LEAVE,2),"")</f>
        <v>Sick</v>
      </c>
      <c r="K4" s="111"/>
      <c r="L4" s="111"/>
      <c r="M4" s="111"/>
      <c r="N4" s="25"/>
      <c r="O4" s="112" t="str">
        <f>IFERROR(INDEX(L_LEAVE,3),"")</f>
        <v xml:space="preserve">Unpaid </v>
      </c>
      <c r="P4" s="112"/>
      <c r="Q4" s="112"/>
      <c r="R4" s="112"/>
      <c r="S4" s="25"/>
      <c r="T4" s="113" t="str">
        <f>IFERROR(INDEX(L_LEAVE,4),"")</f>
        <v>Half Day</v>
      </c>
      <c r="U4" s="113"/>
      <c r="V4" s="113"/>
      <c r="W4" s="113"/>
      <c r="X4" s="25"/>
      <c r="Y4" s="114" t="str">
        <f>IFERROR(INDEX(L_LEAVE,5),"")</f>
        <v xml:space="preserve">Other </v>
      </c>
      <c r="Z4" s="114"/>
      <c r="AA4" s="114"/>
      <c r="AB4" s="114"/>
      <c r="AD4" s="69" t="s">
        <v>55</v>
      </c>
      <c r="AE4" s="70" t="s">
        <v>29</v>
      </c>
      <c r="AF4" s="25"/>
      <c r="AG4" s="25"/>
      <c r="AH4" s="68"/>
      <c r="AI4" s="25"/>
      <c r="AJ4" s="25"/>
      <c r="AK4" s="25"/>
      <c r="AL4" s="25"/>
      <c r="AM4" s="25"/>
      <c r="AN4" s="25"/>
      <c r="AO4" s="26"/>
    </row>
    <row r="5" spans="2:41" ht="18.75" x14ac:dyDescent="0.3">
      <c r="B5" s="31" t="s">
        <v>41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71" t="s">
        <v>54</v>
      </c>
      <c r="AE5" s="72" t="s">
        <v>53</v>
      </c>
      <c r="AF5" s="25"/>
      <c r="AG5" s="29"/>
      <c r="AH5" s="68"/>
      <c r="AI5" s="73" t="s">
        <v>25</v>
      </c>
      <c r="AJ5" s="25"/>
      <c r="AK5" s="25"/>
      <c r="AL5" s="25"/>
      <c r="AM5" s="25"/>
      <c r="AN5" s="25"/>
      <c r="AO5" s="26"/>
    </row>
    <row r="6" spans="2:41" x14ac:dyDescent="0.25">
      <c r="B6" s="74"/>
      <c r="C6" s="78">
        <f t="shared" ref="C6:AG6" si="0">C7</f>
        <v>42675</v>
      </c>
      <c r="D6" s="78">
        <f t="shared" si="0"/>
        <v>42676</v>
      </c>
      <c r="E6" s="78">
        <f t="shared" si="0"/>
        <v>42677</v>
      </c>
      <c r="F6" s="78">
        <f t="shared" si="0"/>
        <v>42678</v>
      </c>
      <c r="G6" s="78">
        <f t="shared" si="0"/>
        <v>42679</v>
      </c>
      <c r="H6" s="78">
        <f t="shared" si="0"/>
        <v>42680</v>
      </c>
      <c r="I6" s="78">
        <f t="shared" si="0"/>
        <v>42681</v>
      </c>
      <c r="J6" s="78">
        <f t="shared" si="0"/>
        <v>42682</v>
      </c>
      <c r="K6" s="78">
        <f t="shared" si="0"/>
        <v>42683</v>
      </c>
      <c r="L6" s="78">
        <f t="shared" si="0"/>
        <v>42684</v>
      </c>
      <c r="M6" s="78">
        <f t="shared" si="0"/>
        <v>42685</v>
      </c>
      <c r="N6" s="78">
        <f t="shared" si="0"/>
        <v>42686</v>
      </c>
      <c r="O6" s="78">
        <f t="shared" si="0"/>
        <v>42687</v>
      </c>
      <c r="P6" s="78">
        <f t="shared" si="0"/>
        <v>42688</v>
      </c>
      <c r="Q6" s="78">
        <f t="shared" si="0"/>
        <v>42689</v>
      </c>
      <c r="R6" s="78">
        <f t="shared" si="0"/>
        <v>42690</v>
      </c>
      <c r="S6" s="78">
        <f t="shared" si="0"/>
        <v>42691</v>
      </c>
      <c r="T6" s="78">
        <f t="shared" si="0"/>
        <v>42692</v>
      </c>
      <c r="U6" s="78">
        <f t="shared" si="0"/>
        <v>42693</v>
      </c>
      <c r="V6" s="78">
        <f t="shared" si="0"/>
        <v>42694</v>
      </c>
      <c r="W6" s="78">
        <f t="shared" si="0"/>
        <v>42695</v>
      </c>
      <c r="X6" s="78">
        <f t="shared" si="0"/>
        <v>42696</v>
      </c>
      <c r="Y6" s="78">
        <f t="shared" si="0"/>
        <v>42697</v>
      </c>
      <c r="Z6" s="78">
        <f t="shared" si="0"/>
        <v>42698</v>
      </c>
      <c r="AA6" s="78">
        <f t="shared" si="0"/>
        <v>42699</v>
      </c>
      <c r="AB6" s="78">
        <f t="shared" si="0"/>
        <v>42700</v>
      </c>
      <c r="AC6" s="78">
        <f t="shared" si="0"/>
        <v>42701</v>
      </c>
      <c r="AD6" s="78">
        <f t="shared" si="0"/>
        <v>42702</v>
      </c>
      <c r="AE6" s="78">
        <f t="shared" si="0"/>
        <v>42703</v>
      </c>
      <c r="AF6" s="78">
        <f t="shared" si="0"/>
        <v>42704</v>
      </c>
      <c r="AG6" s="78" t="str">
        <f t="shared" si="0"/>
        <v/>
      </c>
      <c r="AH6" s="68"/>
      <c r="AI6" s="25"/>
      <c r="AJ6" s="25"/>
      <c r="AK6" s="25"/>
      <c r="AL6" s="25"/>
      <c r="AM6" s="25"/>
      <c r="AN6" s="25"/>
      <c r="AO6" s="26"/>
    </row>
    <row r="7" spans="2:41" x14ac:dyDescent="0.25">
      <c r="B7" s="75" t="s">
        <v>0</v>
      </c>
      <c r="C7" s="79">
        <f>DATE(YR,MATCH($B$5,L_MTHS,0),1)</f>
        <v>42675</v>
      </c>
      <c r="D7" s="79">
        <f t="shared" ref="D7:AG7" si="1">IF(MONTH($C$7+COLUMN(D7)-COLUMN($C$7))&lt;&gt;MONTH($C$7),"",C7+1)</f>
        <v>42676</v>
      </c>
      <c r="E7" s="79">
        <f t="shared" si="1"/>
        <v>42677</v>
      </c>
      <c r="F7" s="79">
        <f t="shared" si="1"/>
        <v>42678</v>
      </c>
      <c r="G7" s="79">
        <f t="shared" si="1"/>
        <v>42679</v>
      </c>
      <c r="H7" s="79">
        <f t="shared" si="1"/>
        <v>42680</v>
      </c>
      <c r="I7" s="79">
        <f t="shared" si="1"/>
        <v>42681</v>
      </c>
      <c r="J7" s="79">
        <f t="shared" si="1"/>
        <v>42682</v>
      </c>
      <c r="K7" s="79">
        <f t="shared" si="1"/>
        <v>42683</v>
      </c>
      <c r="L7" s="79">
        <f t="shared" si="1"/>
        <v>42684</v>
      </c>
      <c r="M7" s="79">
        <f t="shared" si="1"/>
        <v>42685</v>
      </c>
      <c r="N7" s="79">
        <f t="shared" si="1"/>
        <v>42686</v>
      </c>
      <c r="O7" s="79">
        <f t="shared" si="1"/>
        <v>42687</v>
      </c>
      <c r="P7" s="79">
        <f t="shared" si="1"/>
        <v>42688</v>
      </c>
      <c r="Q7" s="79">
        <f t="shared" si="1"/>
        <v>42689</v>
      </c>
      <c r="R7" s="79">
        <f t="shared" si="1"/>
        <v>42690</v>
      </c>
      <c r="S7" s="79">
        <f t="shared" si="1"/>
        <v>42691</v>
      </c>
      <c r="T7" s="79">
        <f t="shared" si="1"/>
        <v>42692</v>
      </c>
      <c r="U7" s="79">
        <f t="shared" si="1"/>
        <v>42693</v>
      </c>
      <c r="V7" s="79">
        <f t="shared" si="1"/>
        <v>42694</v>
      </c>
      <c r="W7" s="79">
        <f t="shared" si="1"/>
        <v>42695</v>
      </c>
      <c r="X7" s="79">
        <f t="shared" si="1"/>
        <v>42696</v>
      </c>
      <c r="Y7" s="79">
        <f t="shared" si="1"/>
        <v>42697</v>
      </c>
      <c r="Z7" s="79">
        <f t="shared" si="1"/>
        <v>42698</v>
      </c>
      <c r="AA7" s="79">
        <f t="shared" si="1"/>
        <v>42699</v>
      </c>
      <c r="AB7" s="79">
        <f t="shared" si="1"/>
        <v>42700</v>
      </c>
      <c r="AC7" s="79">
        <f t="shared" si="1"/>
        <v>42701</v>
      </c>
      <c r="AD7" s="79">
        <f t="shared" si="1"/>
        <v>42702</v>
      </c>
      <c r="AE7" s="79">
        <f t="shared" si="1"/>
        <v>42703</v>
      </c>
      <c r="AF7" s="79">
        <f t="shared" si="1"/>
        <v>42704</v>
      </c>
      <c r="AG7" s="80" t="str">
        <f t="shared" si="1"/>
        <v/>
      </c>
      <c r="AH7" s="68"/>
      <c r="AI7" s="81" t="str">
        <f>IFERROR(INDEX(L_LEAVE,1),"")</f>
        <v>Vacation</v>
      </c>
      <c r="AJ7" s="82" t="str">
        <f>IFERROR(INDEX(L_LEAVE,2),"")</f>
        <v>Sick</v>
      </c>
      <c r="AK7" s="83" t="str">
        <f>IFERROR(INDEX(L_LEAVE,3),"")</f>
        <v xml:space="preserve">Unpaid </v>
      </c>
      <c r="AL7" s="84" t="str">
        <f>IFERROR(INDEX(L_LEAVE,4),"")</f>
        <v>Half Day</v>
      </c>
      <c r="AM7" s="85" t="str">
        <f>IFERROR(INDEX(L_LEAVE,5),"")</f>
        <v xml:space="preserve">Other </v>
      </c>
      <c r="AN7" s="76" t="s">
        <v>45</v>
      </c>
      <c r="AO7" s="76" t="s">
        <v>47</v>
      </c>
    </row>
    <row r="8" spans="2:41" x14ac:dyDescent="0.25">
      <c r="B8" s="86" t="str">
        <f>IFERROR(INDEX(T_EMP[EMPLOYEE NAME],ROW(B8)-ROW($B$7)),"")</f>
        <v>Employee 1</v>
      </c>
      <c r="C8" s="87" t="str">
        <f>IFERROR(IF(C$7="","NA",IF(C$7&lt;INDEX(T_EMP[START DATE],ROW($B8)-ROW($B$7)),"NE",IF(AND(INDEX(T_EMP[TERMINATION DATE],ROW($B8)-ROW($B$7))&gt;0,C$7&gt;INDEX(T_EMP[TERMINATION DATE],ROW($B8)-ROW($B$7))),"NE",IF(NOT(ISERROR(MATCH(C$7,L_HOLS,0))),"H",IF(INDEX(L_WKNDVAL,WEEKDAY(C$7,1))=1,"WKND",INDEX(T_LEAVE[LEAVE TYPE],SUMPRODUCT(--(T_LEAVE[EMPLOYEE NAME]=$B8),--(T_LEAVE[START DATE]&lt;=C$7),--(T_LEAVE[END DATE]&gt;=C$7),ROW(T_LEAVE[LEAVE TYPE]))-ROW(T_LEAVE[#Headers]))))))),"")</f>
        <v/>
      </c>
      <c r="D8" s="88" t="str">
        <f>IFERROR(IF(D$7="","NA",IF(D$7&lt;INDEX(T_EMP[START DATE],ROW($B8)-ROW($B$7)),"NE",IF(AND(INDEX(T_EMP[TERMINATION DATE],ROW($B8)-ROW($B$7))&gt;0,D$7&gt;INDEX(T_EMP[TERMINATION DATE],ROW($B8)-ROW($B$7))),"NE",IF(NOT(ISERROR(MATCH(D$7,L_HOLS,0))),"H",IF(INDEX(L_WKNDVAL,WEEKDAY(D$7,1))=1,"WKND",INDEX(T_LEAVE[LEAVE TYPE],SUMPRODUCT(--(T_LEAVE[EMPLOYEE NAME]=$B8),--(T_LEAVE[START DATE]&lt;=D$7),--(T_LEAVE[END DATE]&gt;=D$7),ROW(T_LEAVE[LEAVE TYPE]))-ROW(T_LEAVE[#Headers]))))))),"")</f>
        <v/>
      </c>
      <c r="E8" s="88" t="str">
        <f>IFERROR(IF(E$7="","NA",IF(E$7&lt;INDEX(T_EMP[START DATE],ROW($B8)-ROW($B$7)),"NE",IF(AND(INDEX(T_EMP[TERMINATION DATE],ROW($B8)-ROW($B$7))&gt;0,E$7&gt;INDEX(T_EMP[TERMINATION DATE],ROW($B8)-ROW($B$7))),"NE",IF(NOT(ISERROR(MATCH(E$7,L_HOLS,0))),"H",IF(INDEX(L_WKNDVAL,WEEKDAY(E$7,1))=1,"WKND",INDEX(T_LEAVE[LEAVE TYPE],SUMPRODUCT(--(T_LEAVE[EMPLOYEE NAME]=$B8),--(T_LEAVE[START DATE]&lt;=E$7),--(T_LEAVE[END DATE]&gt;=E$7),ROW(T_LEAVE[LEAVE TYPE]))-ROW(T_LEAVE[#Headers]))))))),"")</f>
        <v/>
      </c>
      <c r="F8" s="88" t="str">
        <f>IFERROR(IF(F$7="","NA",IF(F$7&lt;INDEX(T_EMP[START DATE],ROW($B8)-ROW($B$7)),"NE",IF(AND(INDEX(T_EMP[TERMINATION DATE],ROW($B8)-ROW($B$7))&gt;0,F$7&gt;INDEX(T_EMP[TERMINATION DATE],ROW($B8)-ROW($B$7))),"NE",IF(NOT(ISERROR(MATCH(F$7,L_HOLS,0))),"H",IF(INDEX(L_WKNDVAL,WEEKDAY(F$7,1))=1,"WKND",INDEX(T_LEAVE[LEAVE TYPE],SUMPRODUCT(--(T_LEAVE[EMPLOYEE NAME]=$B8),--(T_LEAVE[START DATE]&lt;=F$7),--(T_LEAVE[END DATE]&gt;=F$7),ROW(T_LEAVE[LEAVE TYPE]))-ROW(T_LEAVE[#Headers]))))))),"")</f>
        <v/>
      </c>
      <c r="G8" s="88" t="str">
        <f>IFERROR(IF(G$7="","NA",IF(G$7&lt;INDEX(T_EMP[START DATE],ROW($B8)-ROW($B$7)),"NE",IF(AND(INDEX(T_EMP[TERMINATION DATE],ROW($B8)-ROW($B$7))&gt;0,G$7&gt;INDEX(T_EMP[TERMINATION DATE],ROW($B8)-ROW($B$7))),"NE",IF(NOT(ISERROR(MATCH(G$7,L_HOLS,0))),"H",IF(INDEX(L_WKNDVAL,WEEKDAY(G$7,1))=1,"WKND",INDEX(T_LEAVE[LEAVE TYPE],SUMPRODUCT(--(T_LEAVE[EMPLOYEE NAME]=$B8),--(T_LEAVE[START DATE]&lt;=G$7),--(T_LEAVE[END DATE]&gt;=G$7),ROW(T_LEAVE[LEAVE TYPE]))-ROW(T_LEAVE[#Headers]))))))),"")</f>
        <v/>
      </c>
      <c r="H8" s="88" t="str">
        <f>IFERROR(IF(H$7="","NA",IF(H$7&lt;INDEX(T_EMP[START DATE],ROW($B8)-ROW($B$7)),"NE",IF(AND(INDEX(T_EMP[TERMINATION DATE],ROW($B8)-ROW($B$7))&gt;0,H$7&gt;INDEX(T_EMP[TERMINATION DATE],ROW($B8)-ROW($B$7))),"NE",IF(NOT(ISERROR(MATCH(H$7,L_HOLS,0))),"H",IF(INDEX(L_WKNDVAL,WEEKDAY(H$7,1))=1,"WKND",INDEX(T_LEAVE[LEAVE TYPE],SUMPRODUCT(--(T_LEAVE[EMPLOYEE NAME]=$B8),--(T_LEAVE[START DATE]&lt;=H$7),--(T_LEAVE[END DATE]&gt;=H$7),ROW(T_LEAVE[LEAVE TYPE]))-ROW(T_LEAVE[#Headers]))))))),"")</f>
        <v>WKND</v>
      </c>
      <c r="I8" s="88" t="str">
        <f>IFERROR(IF(I$7="","NA",IF(I$7&lt;INDEX(T_EMP[START DATE],ROW($B8)-ROW($B$7)),"NE",IF(AND(INDEX(T_EMP[TERMINATION DATE],ROW($B8)-ROW($B$7))&gt;0,I$7&gt;INDEX(T_EMP[TERMINATION DATE],ROW($B8)-ROW($B$7))),"NE",IF(NOT(ISERROR(MATCH(I$7,L_HOLS,0))),"H",IF(INDEX(L_WKNDVAL,WEEKDAY(I$7,1))=1,"WKND",INDEX(T_LEAVE[LEAVE TYPE],SUMPRODUCT(--(T_LEAVE[EMPLOYEE NAME]=$B8),--(T_LEAVE[START DATE]&lt;=I$7),--(T_LEAVE[END DATE]&gt;=I$7),ROW(T_LEAVE[LEAVE TYPE]))-ROW(T_LEAVE[#Headers]))))))),"")</f>
        <v/>
      </c>
      <c r="J8" s="88" t="str">
        <f>IFERROR(IF(J$7="","NA",IF(J$7&lt;INDEX(T_EMP[START DATE],ROW($B8)-ROW($B$7)),"NE",IF(AND(INDEX(T_EMP[TERMINATION DATE],ROW($B8)-ROW($B$7))&gt;0,J$7&gt;INDEX(T_EMP[TERMINATION DATE],ROW($B8)-ROW($B$7))),"NE",IF(NOT(ISERROR(MATCH(J$7,L_HOLS,0))),"H",IF(INDEX(L_WKNDVAL,WEEKDAY(J$7,1))=1,"WKND",INDEX(T_LEAVE[LEAVE TYPE],SUMPRODUCT(--(T_LEAVE[EMPLOYEE NAME]=$B8),--(T_LEAVE[START DATE]&lt;=J$7),--(T_LEAVE[END DATE]&gt;=J$7),ROW(T_LEAVE[LEAVE TYPE]))-ROW(T_LEAVE[#Headers]))))))),"")</f>
        <v/>
      </c>
      <c r="K8" s="88" t="str">
        <f>IFERROR(IF(K$7="","NA",IF(K$7&lt;INDEX(T_EMP[START DATE],ROW($B8)-ROW($B$7)),"NE",IF(AND(INDEX(T_EMP[TERMINATION DATE],ROW($B8)-ROW($B$7))&gt;0,K$7&gt;INDEX(T_EMP[TERMINATION DATE],ROW($B8)-ROW($B$7))),"NE",IF(NOT(ISERROR(MATCH(K$7,L_HOLS,0))),"H",IF(INDEX(L_WKNDVAL,WEEKDAY(K$7,1))=1,"WKND",INDEX(T_LEAVE[LEAVE TYPE],SUMPRODUCT(--(T_LEAVE[EMPLOYEE NAME]=$B8),--(T_LEAVE[START DATE]&lt;=K$7),--(T_LEAVE[END DATE]&gt;=K$7),ROW(T_LEAVE[LEAVE TYPE]))-ROW(T_LEAVE[#Headers]))))))),"")</f>
        <v/>
      </c>
      <c r="L8" s="88" t="str">
        <f>IFERROR(IF(L$7="","NA",IF(L$7&lt;INDEX(T_EMP[START DATE],ROW($B8)-ROW($B$7)),"NE",IF(AND(INDEX(T_EMP[TERMINATION DATE],ROW($B8)-ROW($B$7))&gt;0,L$7&gt;INDEX(T_EMP[TERMINATION DATE],ROW($B8)-ROW($B$7))),"NE",IF(NOT(ISERROR(MATCH(L$7,L_HOLS,0))),"H",IF(INDEX(L_WKNDVAL,WEEKDAY(L$7,1))=1,"WKND",INDEX(T_LEAVE[LEAVE TYPE],SUMPRODUCT(--(T_LEAVE[EMPLOYEE NAME]=$B8),--(T_LEAVE[START DATE]&lt;=L$7),--(T_LEAVE[END DATE]&gt;=L$7),ROW(T_LEAVE[LEAVE TYPE]))-ROW(T_LEAVE[#Headers]))))))),"")</f>
        <v/>
      </c>
      <c r="M8" s="88" t="str">
        <f>IFERROR(IF(M$7="","NA",IF(M$7&lt;INDEX(T_EMP[START DATE],ROW($B8)-ROW($B$7)),"NE",IF(AND(INDEX(T_EMP[TERMINATION DATE],ROW($B8)-ROW($B$7))&gt;0,M$7&gt;INDEX(T_EMP[TERMINATION DATE],ROW($B8)-ROW($B$7))),"NE",IF(NOT(ISERROR(MATCH(M$7,L_HOLS,0))),"H",IF(INDEX(L_WKNDVAL,WEEKDAY(M$7,1))=1,"WKND",INDEX(T_LEAVE[LEAVE TYPE],SUMPRODUCT(--(T_LEAVE[EMPLOYEE NAME]=$B8),--(T_LEAVE[START DATE]&lt;=M$7),--(T_LEAVE[END DATE]&gt;=M$7),ROW(T_LEAVE[LEAVE TYPE]))-ROW(T_LEAVE[#Headers]))))))),"")</f>
        <v/>
      </c>
      <c r="N8" s="88" t="str">
        <f>IFERROR(IF(N$7="","NA",IF(N$7&lt;INDEX(T_EMP[START DATE],ROW($B8)-ROW($B$7)),"NE",IF(AND(INDEX(T_EMP[TERMINATION DATE],ROW($B8)-ROW($B$7))&gt;0,N$7&gt;INDEX(T_EMP[TERMINATION DATE],ROW($B8)-ROW($B$7))),"NE",IF(NOT(ISERROR(MATCH(N$7,L_HOLS,0))),"H",IF(INDEX(L_WKNDVAL,WEEKDAY(N$7,1))=1,"WKND",INDEX(T_LEAVE[LEAVE TYPE],SUMPRODUCT(--(T_LEAVE[EMPLOYEE NAME]=$B8),--(T_LEAVE[START DATE]&lt;=N$7),--(T_LEAVE[END DATE]&gt;=N$7),ROW(T_LEAVE[LEAVE TYPE]))-ROW(T_LEAVE[#Headers]))))))),"")</f>
        <v/>
      </c>
      <c r="O8" s="88" t="str">
        <f>IFERROR(IF(O$7="","NA",IF(O$7&lt;INDEX(T_EMP[START DATE],ROW($B8)-ROW($B$7)),"NE",IF(AND(INDEX(T_EMP[TERMINATION DATE],ROW($B8)-ROW($B$7))&gt;0,O$7&gt;INDEX(T_EMP[TERMINATION DATE],ROW($B8)-ROW($B$7))),"NE",IF(NOT(ISERROR(MATCH(O$7,L_HOLS,0))),"H",IF(INDEX(L_WKNDVAL,WEEKDAY(O$7,1))=1,"WKND",INDEX(T_LEAVE[LEAVE TYPE],SUMPRODUCT(--(T_LEAVE[EMPLOYEE NAME]=$B8),--(T_LEAVE[START DATE]&lt;=O$7),--(T_LEAVE[END DATE]&gt;=O$7),ROW(T_LEAVE[LEAVE TYPE]))-ROW(T_LEAVE[#Headers]))))))),"")</f>
        <v>WKND</v>
      </c>
      <c r="P8" s="88" t="str">
        <f>IFERROR(IF(P$7="","NA",IF(P$7&lt;INDEX(T_EMP[START DATE],ROW($B8)-ROW($B$7)),"NE",IF(AND(INDEX(T_EMP[TERMINATION DATE],ROW($B8)-ROW($B$7))&gt;0,P$7&gt;INDEX(T_EMP[TERMINATION DATE],ROW($B8)-ROW($B$7))),"NE",IF(NOT(ISERROR(MATCH(P$7,L_HOLS,0))),"H",IF(INDEX(L_WKNDVAL,WEEKDAY(P$7,1))=1,"WKND",INDEX(T_LEAVE[LEAVE TYPE],SUMPRODUCT(--(T_LEAVE[EMPLOYEE NAME]=$B8),--(T_LEAVE[START DATE]&lt;=P$7),--(T_LEAVE[END DATE]&gt;=P$7),ROW(T_LEAVE[LEAVE TYPE]))-ROW(T_LEAVE[#Headers]))))))),"")</f>
        <v/>
      </c>
      <c r="Q8" s="88" t="str">
        <f>IFERROR(IF(Q$7="","NA",IF(Q$7&lt;INDEX(T_EMP[START DATE],ROW($B8)-ROW($B$7)),"NE",IF(AND(INDEX(T_EMP[TERMINATION DATE],ROW($B8)-ROW($B$7))&gt;0,Q$7&gt;INDEX(T_EMP[TERMINATION DATE],ROW($B8)-ROW($B$7))),"NE",IF(NOT(ISERROR(MATCH(Q$7,L_HOLS,0))),"H",IF(INDEX(L_WKNDVAL,WEEKDAY(Q$7,1))=1,"WKND",INDEX(T_LEAVE[LEAVE TYPE],SUMPRODUCT(--(T_LEAVE[EMPLOYEE NAME]=$B8),--(T_LEAVE[START DATE]&lt;=Q$7),--(T_LEAVE[END DATE]&gt;=Q$7),ROW(T_LEAVE[LEAVE TYPE]))-ROW(T_LEAVE[#Headers]))))))),"")</f>
        <v/>
      </c>
      <c r="R8" s="88" t="str">
        <f>IFERROR(IF(R$7="","NA",IF(R$7&lt;INDEX(T_EMP[START DATE],ROW($B8)-ROW($B$7)),"NE",IF(AND(INDEX(T_EMP[TERMINATION DATE],ROW($B8)-ROW($B$7))&gt;0,R$7&gt;INDEX(T_EMP[TERMINATION DATE],ROW($B8)-ROW($B$7))),"NE",IF(NOT(ISERROR(MATCH(R$7,L_HOLS,0))),"H",IF(INDEX(L_WKNDVAL,WEEKDAY(R$7,1))=1,"WKND",INDEX(T_LEAVE[LEAVE TYPE],SUMPRODUCT(--(T_LEAVE[EMPLOYEE NAME]=$B8),--(T_LEAVE[START DATE]&lt;=R$7),--(T_LEAVE[END DATE]&gt;=R$7),ROW(T_LEAVE[LEAVE TYPE]))-ROW(T_LEAVE[#Headers]))))))),"")</f>
        <v/>
      </c>
      <c r="S8" s="88" t="str">
        <f>IFERROR(IF(S$7="","NA",IF(S$7&lt;INDEX(T_EMP[START DATE],ROW($B8)-ROW($B$7)),"NE",IF(AND(INDEX(T_EMP[TERMINATION DATE],ROW($B8)-ROW($B$7))&gt;0,S$7&gt;INDEX(T_EMP[TERMINATION DATE],ROW($B8)-ROW($B$7))),"NE",IF(NOT(ISERROR(MATCH(S$7,L_HOLS,0))),"H",IF(INDEX(L_WKNDVAL,WEEKDAY(S$7,1))=1,"WKND",INDEX(T_LEAVE[LEAVE TYPE],SUMPRODUCT(--(T_LEAVE[EMPLOYEE NAME]=$B8),--(T_LEAVE[START DATE]&lt;=S$7),--(T_LEAVE[END DATE]&gt;=S$7),ROW(T_LEAVE[LEAVE TYPE]))-ROW(T_LEAVE[#Headers]))))))),"")</f>
        <v/>
      </c>
      <c r="T8" s="88" t="str">
        <f>IFERROR(IF(T$7="","NA",IF(T$7&lt;INDEX(T_EMP[START DATE],ROW($B8)-ROW($B$7)),"NE",IF(AND(INDEX(T_EMP[TERMINATION DATE],ROW($B8)-ROW($B$7))&gt;0,T$7&gt;INDEX(T_EMP[TERMINATION DATE],ROW($B8)-ROW($B$7))),"NE",IF(NOT(ISERROR(MATCH(T$7,L_HOLS,0))),"H",IF(INDEX(L_WKNDVAL,WEEKDAY(T$7,1))=1,"WKND",INDEX(T_LEAVE[LEAVE TYPE],SUMPRODUCT(--(T_LEAVE[EMPLOYEE NAME]=$B8),--(T_LEAVE[START DATE]&lt;=T$7),--(T_LEAVE[END DATE]&gt;=T$7),ROW(T_LEAVE[LEAVE TYPE]))-ROW(T_LEAVE[#Headers]))))))),"")</f>
        <v/>
      </c>
      <c r="U8" s="88" t="str">
        <f>IFERROR(IF(U$7="","NA",IF(U$7&lt;INDEX(T_EMP[START DATE],ROW($B8)-ROW($B$7)),"NE",IF(AND(INDEX(T_EMP[TERMINATION DATE],ROW($B8)-ROW($B$7))&gt;0,U$7&gt;INDEX(T_EMP[TERMINATION DATE],ROW($B8)-ROW($B$7))),"NE",IF(NOT(ISERROR(MATCH(U$7,L_HOLS,0))),"H",IF(INDEX(L_WKNDVAL,WEEKDAY(U$7,1))=1,"WKND",INDEX(T_LEAVE[LEAVE TYPE],SUMPRODUCT(--(T_LEAVE[EMPLOYEE NAME]=$B8),--(T_LEAVE[START DATE]&lt;=U$7),--(T_LEAVE[END DATE]&gt;=U$7),ROW(T_LEAVE[LEAVE TYPE]))-ROW(T_LEAVE[#Headers]))))))),"")</f>
        <v/>
      </c>
      <c r="V8" s="88" t="str">
        <f>IFERROR(IF(V$7="","NA",IF(V$7&lt;INDEX(T_EMP[START DATE],ROW($B8)-ROW($B$7)),"NE",IF(AND(INDEX(T_EMP[TERMINATION DATE],ROW($B8)-ROW($B$7))&gt;0,V$7&gt;INDEX(T_EMP[TERMINATION DATE],ROW($B8)-ROW($B$7))),"NE",IF(NOT(ISERROR(MATCH(V$7,L_HOLS,0))),"H",IF(INDEX(L_WKNDVAL,WEEKDAY(V$7,1))=1,"WKND",INDEX(T_LEAVE[LEAVE TYPE],SUMPRODUCT(--(T_LEAVE[EMPLOYEE NAME]=$B8),--(T_LEAVE[START DATE]&lt;=V$7),--(T_LEAVE[END DATE]&gt;=V$7),ROW(T_LEAVE[LEAVE TYPE]))-ROW(T_LEAVE[#Headers]))))))),"")</f>
        <v>WKND</v>
      </c>
      <c r="W8" s="88" t="str">
        <f>IFERROR(IF(W$7="","NA",IF(W$7&lt;INDEX(T_EMP[START DATE],ROW($B8)-ROW($B$7)),"NE",IF(AND(INDEX(T_EMP[TERMINATION DATE],ROW($B8)-ROW($B$7))&gt;0,W$7&gt;INDEX(T_EMP[TERMINATION DATE],ROW($B8)-ROW($B$7))),"NE",IF(NOT(ISERROR(MATCH(W$7,L_HOLS,0))),"H",IF(INDEX(L_WKNDVAL,WEEKDAY(W$7,1))=1,"WKND",INDEX(T_LEAVE[LEAVE TYPE],SUMPRODUCT(--(T_LEAVE[EMPLOYEE NAME]=$B8),--(T_LEAVE[START DATE]&lt;=W$7),--(T_LEAVE[END DATE]&gt;=W$7),ROW(T_LEAVE[LEAVE TYPE]))-ROW(T_LEAVE[#Headers]))))))),"")</f>
        <v/>
      </c>
      <c r="X8" s="88" t="str">
        <f>IFERROR(IF(X$7="","NA",IF(X$7&lt;INDEX(T_EMP[START DATE],ROW($B8)-ROW($B$7)),"NE",IF(AND(INDEX(T_EMP[TERMINATION DATE],ROW($B8)-ROW($B$7))&gt;0,X$7&gt;INDEX(T_EMP[TERMINATION DATE],ROW($B8)-ROW($B$7))),"NE",IF(NOT(ISERROR(MATCH(X$7,L_HOLS,0))),"H",IF(INDEX(L_WKNDVAL,WEEKDAY(X$7,1))=1,"WKND",INDEX(T_LEAVE[LEAVE TYPE],SUMPRODUCT(--(T_LEAVE[EMPLOYEE NAME]=$B8),--(T_LEAVE[START DATE]&lt;=X$7),--(T_LEAVE[END DATE]&gt;=X$7),ROW(T_LEAVE[LEAVE TYPE]))-ROW(T_LEAVE[#Headers]))))))),"")</f>
        <v/>
      </c>
      <c r="Y8" s="88" t="str">
        <f>IFERROR(IF(Y$7="","NA",IF(Y$7&lt;INDEX(T_EMP[START DATE],ROW($B8)-ROW($B$7)),"NE",IF(AND(INDEX(T_EMP[TERMINATION DATE],ROW($B8)-ROW($B$7))&gt;0,Y$7&gt;INDEX(T_EMP[TERMINATION DATE],ROW($B8)-ROW($B$7))),"NE",IF(NOT(ISERROR(MATCH(Y$7,L_HOLS,0))),"H",IF(INDEX(L_WKNDVAL,WEEKDAY(Y$7,1))=1,"WKND",INDEX(T_LEAVE[LEAVE TYPE],SUMPRODUCT(--(T_LEAVE[EMPLOYEE NAME]=$B8),--(T_LEAVE[START DATE]&lt;=Y$7),--(T_LEAVE[END DATE]&gt;=Y$7),ROW(T_LEAVE[LEAVE TYPE]))-ROW(T_LEAVE[#Headers]))))))),"")</f>
        <v/>
      </c>
      <c r="Z8" s="88" t="str">
        <f>IFERROR(IF(Z$7="","NA",IF(Z$7&lt;INDEX(T_EMP[START DATE],ROW($B8)-ROW($B$7)),"NE",IF(AND(INDEX(T_EMP[TERMINATION DATE],ROW($B8)-ROW($B$7))&gt;0,Z$7&gt;INDEX(T_EMP[TERMINATION DATE],ROW($B8)-ROW($B$7))),"NE",IF(NOT(ISERROR(MATCH(Z$7,L_HOLS,0))),"H",IF(INDEX(L_WKNDVAL,WEEKDAY(Z$7,1))=1,"WKND",INDEX(T_LEAVE[LEAVE TYPE],SUMPRODUCT(--(T_LEAVE[EMPLOYEE NAME]=$B8),--(T_LEAVE[START DATE]&lt;=Z$7),--(T_LEAVE[END DATE]&gt;=Z$7),ROW(T_LEAVE[LEAVE TYPE]))-ROW(T_LEAVE[#Headers]))))))),"")</f>
        <v/>
      </c>
      <c r="AA8" s="88" t="str">
        <f>IFERROR(IF(AA$7="","NA",IF(AA$7&lt;INDEX(T_EMP[START DATE],ROW($B8)-ROW($B$7)),"NE",IF(AND(INDEX(T_EMP[TERMINATION DATE],ROW($B8)-ROW($B$7))&gt;0,AA$7&gt;INDEX(T_EMP[TERMINATION DATE],ROW($B8)-ROW($B$7))),"NE",IF(NOT(ISERROR(MATCH(AA$7,L_HOLS,0))),"H",IF(INDEX(L_WKNDVAL,WEEKDAY(AA$7,1))=1,"WKND",INDEX(T_LEAVE[LEAVE TYPE],SUMPRODUCT(--(T_LEAVE[EMPLOYEE NAME]=$B8),--(T_LEAVE[START DATE]&lt;=AA$7),--(T_LEAVE[END DATE]&gt;=AA$7),ROW(T_LEAVE[LEAVE TYPE]))-ROW(T_LEAVE[#Headers]))))))),"")</f>
        <v/>
      </c>
      <c r="AB8" s="88" t="str">
        <f>IFERROR(IF(AB$7="","NA",IF(AB$7&lt;INDEX(T_EMP[START DATE],ROW($B8)-ROW($B$7)),"NE",IF(AND(INDEX(T_EMP[TERMINATION DATE],ROW($B8)-ROW($B$7))&gt;0,AB$7&gt;INDEX(T_EMP[TERMINATION DATE],ROW($B8)-ROW($B$7))),"NE",IF(NOT(ISERROR(MATCH(AB$7,L_HOLS,0))),"H",IF(INDEX(L_WKNDVAL,WEEKDAY(AB$7,1))=1,"WKND",INDEX(T_LEAVE[LEAVE TYPE],SUMPRODUCT(--(T_LEAVE[EMPLOYEE NAME]=$B8),--(T_LEAVE[START DATE]&lt;=AB$7),--(T_LEAVE[END DATE]&gt;=AB$7),ROW(T_LEAVE[LEAVE TYPE]))-ROW(T_LEAVE[#Headers]))))))),"")</f>
        <v/>
      </c>
      <c r="AC8" s="88" t="str">
        <f>IFERROR(IF(AC$7="","NA",IF(AC$7&lt;INDEX(T_EMP[START DATE],ROW($B8)-ROW($B$7)),"NE",IF(AND(INDEX(T_EMP[TERMINATION DATE],ROW($B8)-ROW($B$7))&gt;0,AC$7&gt;INDEX(T_EMP[TERMINATION DATE],ROW($B8)-ROW($B$7))),"NE",IF(NOT(ISERROR(MATCH(AC$7,L_HOLS,0))),"H",IF(INDEX(L_WKNDVAL,WEEKDAY(AC$7,1))=1,"WKND",INDEX(T_LEAVE[LEAVE TYPE],SUMPRODUCT(--(T_LEAVE[EMPLOYEE NAME]=$B8),--(T_LEAVE[START DATE]&lt;=AC$7),--(T_LEAVE[END DATE]&gt;=AC$7),ROW(T_LEAVE[LEAVE TYPE]))-ROW(T_LEAVE[#Headers]))))))),"")</f>
        <v>WKND</v>
      </c>
      <c r="AD8" s="88" t="str">
        <f>IFERROR(IF(AD$7="","NA",IF(AD$7&lt;INDEX(T_EMP[START DATE],ROW($B8)-ROW($B$7)),"NE",IF(AND(INDEX(T_EMP[TERMINATION DATE],ROW($B8)-ROW($B$7))&gt;0,AD$7&gt;INDEX(T_EMP[TERMINATION DATE],ROW($B8)-ROW($B$7))),"NE",IF(NOT(ISERROR(MATCH(AD$7,L_HOLS,0))),"H",IF(INDEX(L_WKNDVAL,WEEKDAY(AD$7,1))=1,"WKND",INDEX(T_LEAVE[LEAVE TYPE],SUMPRODUCT(--(T_LEAVE[EMPLOYEE NAME]=$B8),--(T_LEAVE[START DATE]&lt;=AD$7),--(T_LEAVE[END DATE]&gt;=AD$7),ROW(T_LEAVE[LEAVE TYPE]))-ROW(T_LEAVE[#Headers]))))))),"")</f>
        <v/>
      </c>
      <c r="AE8" s="88" t="str">
        <f>IFERROR(IF(AE$7="","NA",IF(AE$7&lt;INDEX(T_EMP[START DATE],ROW($B8)-ROW($B$7)),"NE",IF(AND(INDEX(T_EMP[TERMINATION DATE],ROW($B8)-ROW($B$7))&gt;0,AE$7&gt;INDEX(T_EMP[TERMINATION DATE],ROW($B8)-ROW($B$7))),"NE",IF(NOT(ISERROR(MATCH(AE$7,L_HOLS,0))),"H",IF(INDEX(L_WKNDVAL,WEEKDAY(AE$7,1))=1,"WKND",INDEX(T_LEAVE[LEAVE TYPE],SUMPRODUCT(--(T_LEAVE[EMPLOYEE NAME]=$B8),--(T_LEAVE[START DATE]&lt;=AE$7),--(T_LEAVE[END DATE]&gt;=AE$7),ROW(T_LEAVE[LEAVE TYPE]))-ROW(T_LEAVE[#Headers]))))))),"")</f>
        <v/>
      </c>
      <c r="AF8" s="88" t="str">
        <f>IFERROR(IF(AF$7="","NA",IF(AF$7&lt;INDEX(T_EMP[START DATE],ROW($B8)-ROW($B$7)),"NE",IF(AND(INDEX(T_EMP[TERMINATION DATE],ROW($B8)-ROW($B$7))&gt;0,AF$7&gt;INDEX(T_EMP[TERMINATION DATE],ROW($B8)-ROW($B$7))),"NE",IF(NOT(ISERROR(MATCH(AF$7,L_HOLS,0))),"H",IF(INDEX(L_WKNDVAL,WEEKDAY(AF$7,1))=1,"WKND",INDEX(T_LEAVE[LEAVE TYPE],SUMPRODUCT(--(T_LEAVE[EMPLOYEE NAME]=$B8),--(T_LEAVE[START DATE]&lt;=AF$7),--(T_LEAVE[END DATE]&gt;=AF$7),ROW(T_LEAVE[LEAVE TYPE]))-ROW(T_LEAVE[#Headers]))))))),"")</f>
        <v/>
      </c>
      <c r="AG8" s="88" t="str">
        <f>IFERROR(IF(AG$7="","NA",IF(AG$7&lt;INDEX(T_EMP[START DATE],ROW($B8)-ROW($B$7)),"NE",IF(AND(INDEX(T_EMP[TERMINATION DATE],ROW($B8)-ROW($B$7))&gt;0,AG$7&gt;INDEX(T_EMP[TERMINATION DATE],ROW($B8)-ROW($B$7))),"NE",IF(NOT(ISERROR(MATCH(AG$7,L_HOLS,0))),"H",IF(INDEX(L_WKNDVAL,WEEKDAY(AG$7,1))=1,"WKND",INDEX(T_LEAVE[LEAVE TYPE],SUMPRODUCT(--(T_LEAVE[EMPLOYEE NAME]=$B8),--(T_LEAVE[START DATE]&lt;=AG$7),--(T_LEAVE[END DATE]&gt;=AG$7),ROW(T_LEAVE[LEAVE TYPE]))-ROW(T_LEAVE[#Headers]))))))),"")</f>
        <v>NA</v>
      </c>
      <c r="AH8" s="68"/>
      <c r="AI8" s="94">
        <f>IF(OR($B8="",AI$7=""),"",COUNTIFS($C8:$AG8,AI$7)*INDEX(T_LEAVETYPE[DAY VALUE],1))</f>
        <v>0</v>
      </c>
      <c r="AJ8" s="94">
        <f>IF(OR($B8="",AJ$7=""),"",COUNTIFS($C8:$AG8,AJ$7)*INDEX(T_LEAVETYPE[DAY VALUE],2))</f>
        <v>0</v>
      </c>
      <c r="AK8" s="94">
        <f>IF(OR($B8="",AK$7=""),"",COUNTIFS($C8:$AG8,AK$7)*INDEX(T_LEAVETYPE[DAY VALUE],3))</f>
        <v>0</v>
      </c>
      <c r="AL8" s="94">
        <f>IF(OR($B8="",AL$7=""),"",COUNTIFS($C8:$AG8,AL$7)*INDEX(T_LEAVETYPE[DAY VALUE],4))</f>
        <v>0</v>
      </c>
      <c r="AM8" s="95">
        <f>IF(OR($B8="",AM$7=""),"",COUNTIFS($C8:$AG8,AM$7)*INDEX(T_LEAVETYPE[DAY VALUE],5))</f>
        <v>0</v>
      </c>
      <c r="AN8" s="96">
        <f t="shared" ref="AN8:AN31" si="2">IF(B8="","",SUM(AI8:AM8))</f>
        <v>0</v>
      </c>
      <c r="AO8" s="97">
        <f t="shared" ref="AO8:AO37" si="3">IF(B8="","",(EOMONTH($C$7,0)-$C$7+1)-(COUNTIF($C8:$AG8,"NE")+COUNTIF($C8:$AG8,"H")+COUNTIF($C8:$AG8,"WKND"))-AN8)</f>
        <v>26</v>
      </c>
    </row>
    <row r="9" spans="2:41" x14ac:dyDescent="0.25">
      <c r="B9" s="86" t="str">
        <f>IFERROR(INDEX(T_EMP[EMPLOYEE NAME],ROW(B9)-ROW($B$7)),"")</f>
        <v/>
      </c>
      <c r="C9" s="89" t="str">
        <f>IFERROR(IF(C$7="","NA",IF(C$7&lt;INDEX(T_EMP[START DATE],ROW($B9)-ROW($B$7)),"NE",IF(AND(INDEX(T_EMP[TERMINATION DATE],ROW($B9)-ROW($B$7))&gt;0,C$7&gt;INDEX(T_EMP[TERMINATION DATE],ROW($B9)-ROW($B$7))),"NE",IF(NOT(ISERROR(MATCH(C$7,L_HOLS,0))),"H",IF(INDEX(L_WKNDVAL,WEEKDAY(C$7,1))=1,"WKND",INDEX(T_LEAVE[LEAVE TYPE],SUMPRODUCT(--(T_LEAVE[EMPLOYEE NAME]=$B9),--(T_LEAVE[START DATE]&lt;=C$7),--(T_LEAVE[END DATE]&gt;=C$7),ROW(T_LEAVE[LEAVE TYPE]))-ROW(T_LEAVE[#Headers]))))))),"")</f>
        <v/>
      </c>
      <c r="D9" s="90" t="str">
        <f>IFERROR(IF(D$7="","NA",IF(D$7&lt;INDEX(T_EMP[START DATE],ROW($B9)-ROW($B$7)),"NE",IF(AND(INDEX(T_EMP[TERMINATION DATE],ROW($B9)-ROW($B$7))&gt;0,D$7&gt;INDEX(T_EMP[TERMINATION DATE],ROW($B9)-ROW($B$7))),"NE",IF(NOT(ISERROR(MATCH(D$7,L_HOLS,0))),"H",IF(INDEX(L_WKNDVAL,WEEKDAY(D$7,1))=1,"WKND",INDEX(T_LEAVE[LEAVE TYPE],SUMPRODUCT(--(T_LEAVE[EMPLOYEE NAME]=$B9),--(T_LEAVE[START DATE]&lt;=D$7),--(T_LEAVE[END DATE]&gt;=D$7),ROW(T_LEAVE[LEAVE TYPE]))-ROW(T_LEAVE[#Headers]))))))),"")</f>
        <v/>
      </c>
      <c r="E9" s="90" t="str">
        <f>IFERROR(IF(E$7="","NA",IF(E$7&lt;INDEX(T_EMP[START DATE],ROW($B9)-ROW($B$7)),"NE",IF(AND(INDEX(T_EMP[TERMINATION DATE],ROW($B9)-ROW($B$7))&gt;0,E$7&gt;INDEX(T_EMP[TERMINATION DATE],ROW($B9)-ROW($B$7))),"NE",IF(NOT(ISERROR(MATCH(E$7,L_HOLS,0))),"H",IF(INDEX(L_WKNDVAL,WEEKDAY(E$7,1))=1,"WKND",INDEX(T_LEAVE[LEAVE TYPE],SUMPRODUCT(--(T_LEAVE[EMPLOYEE NAME]=$B9),--(T_LEAVE[START DATE]&lt;=E$7),--(T_LEAVE[END DATE]&gt;=E$7),ROW(T_LEAVE[LEAVE TYPE]))-ROW(T_LEAVE[#Headers]))))))),"")</f>
        <v/>
      </c>
      <c r="F9" s="90" t="str">
        <f>IFERROR(IF(F$7="","NA",IF(F$7&lt;INDEX(T_EMP[START DATE],ROW($B9)-ROW($B$7)),"NE",IF(AND(INDEX(T_EMP[TERMINATION DATE],ROW($B9)-ROW($B$7))&gt;0,F$7&gt;INDEX(T_EMP[TERMINATION DATE],ROW($B9)-ROW($B$7))),"NE",IF(NOT(ISERROR(MATCH(F$7,L_HOLS,0))),"H",IF(INDEX(L_WKNDVAL,WEEKDAY(F$7,1))=1,"WKND",INDEX(T_LEAVE[LEAVE TYPE],SUMPRODUCT(--(T_LEAVE[EMPLOYEE NAME]=$B9),--(T_LEAVE[START DATE]&lt;=F$7),--(T_LEAVE[END DATE]&gt;=F$7),ROW(T_LEAVE[LEAVE TYPE]))-ROW(T_LEAVE[#Headers]))))))),"")</f>
        <v/>
      </c>
      <c r="G9" s="90" t="str">
        <f>IFERROR(IF(G$7="","NA",IF(G$7&lt;INDEX(T_EMP[START DATE],ROW($B9)-ROW($B$7)),"NE",IF(AND(INDEX(T_EMP[TERMINATION DATE],ROW($B9)-ROW($B$7))&gt;0,G$7&gt;INDEX(T_EMP[TERMINATION DATE],ROW($B9)-ROW($B$7))),"NE",IF(NOT(ISERROR(MATCH(G$7,L_HOLS,0))),"H",IF(INDEX(L_WKNDVAL,WEEKDAY(G$7,1))=1,"WKND",INDEX(T_LEAVE[LEAVE TYPE],SUMPRODUCT(--(T_LEAVE[EMPLOYEE NAME]=$B9),--(T_LEAVE[START DATE]&lt;=G$7),--(T_LEAVE[END DATE]&gt;=G$7),ROW(T_LEAVE[LEAVE TYPE]))-ROW(T_LEAVE[#Headers]))))))),"")</f>
        <v/>
      </c>
      <c r="H9" s="90" t="str">
        <f>IFERROR(IF(H$7="","NA",IF(H$7&lt;INDEX(T_EMP[START DATE],ROW($B9)-ROW($B$7)),"NE",IF(AND(INDEX(T_EMP[TERMINATION DATE],ROW($B9)-ROW($B$7))&gt;0,H$7&gt;INDEX(T_EMP[TERMINATION DATE],ROW($B9)-ROW($B$7))),"NE",IF(NOT(ISERROR(MATCH(H$7,L_HOLS,0))),"H",IF(INDEX(L_WKNDVAL,WEEKDAY(H$7,1))=1,"WKND",INDEX(T_LEAVE[LEAVE TYPE],SUMPRODUCT(--(T_LEAVE[EMPLOYEE NAME]=$B9),--(T_LEAVE[START DATE]&lt;=H$7),--(T_LEAVE[END DATE]&gt;=H$7),ROW(T_LEAVE[LEAVE TYPE]))-ROW(T_LEAVE[#Headers]))))))),"")</f>
        <v/>
      </c>
      <c r="I9" s="90" t="str">
        <f>IFERROR(IF(I$7="","NA",IF(I$7&lt;INDEX(T_EMP[START DATE],ROW($B9)-ROW($B$7)),"NE",IF(AND(INDEX(T_EMP[TERMINATION DATE],ROW($B9)-ROW($B$7))&gt;0,I$7&gt;INDEX(T_EMP[TERMINATION DATE],ROW($B9)-ROW($B$7))),"NE",IF(NOT(ISERROR(MATCH(I$7,L_HOLS,0))),"H",IF(INDEX(L_WKNDVAL,WEEKDAY(I$7,1))=1,"WKND",INDEX(T_LEAVE[LEAVE TYPE],SUMPRODUCT(--(T_LEAVE[EMPLOYEE NAME]=$B9),--(T_LEAVE[START DATE]&lt;=I$7),--(T_LEAVE[END DATE]&gt;=I$7),ROW(T_LEAVE[LEAVE TYPE]))-ROW(T_LEAVE[#Headers]))))))),"")</f>
        <v/>
      </c>
      <c r="J9" s="90" t="str">
        <f>IFERROR(IF(J$7="","NA",IF(J$7&lt;INDEX(T_EMP[START DATE],ROW($B9)-ROW($B$7)),"NE",IF(AND(INDEX(T_EMP[TERMINATION DATE],ROW($B9)-ROW($B$7))&gt;0,J$7&gt;INDEX(T_EMP[TERMINATION DATE],ROW($B9)-ROW($B$7))),"NE",IF(NOT(ISERROR(MATCH(J$7,L_HOLS,0))),"H",IF(INDEX(L_WKNDVAL,WEEKDAY(J$7,1))=1,"WKND",INDEX(T_LEAVE[LEAVE TYPE],SUMPRODUCT(--(T_LEAVE[EMPLOYEE NAME]=$B9),--(T_LEAVE[START DATE]&lt;=J$7),--(T_LEAVE[END DATE]&gt;=J$7),ROW(T_LEAVE[LEAVE TYPE]))-ROW(T_LEAVE[#Headers]))))))),"")</f>
        <v/>
      </c>
      <c r="K9" s="90" t="str">
        <f>IFERROR(IF(K$7="","NA",IF(K$7&lt;INDEX(T_EMP[START DATE],ROW($B9)-ROW($B$7)),"NE",IF(AND(INDEX(T_EMP[TERMINATION DATE],ROW($B9)-ROW($B$7))&gt;0,K$7&gt;INDEX(T_EMP[TERMINATION DATE],ROW($B9)-ROW($B$7))),"NE",IF(NOT(ISERROR(MATCH(K$7,L_HOLS,0))),"H",IF(INDEX(L_WKNDVAL,WEEKDAY(K$7,1))=1,"WKND",INDEX(T_LEAVE[LEAVE TYPE],SUMPRODUCT(--(T_LEAVE[EMPLOYEE NAME]=$B9),--(T_LEAVE[START DATE]&lt;=K$7),--(T_LEAVE[END DATE]&gt;=K$7),ROW(T_LEAVE[LEAVE TYPE]))-ROW(T_LEAVE[#Headers]))))))),"")</f>
        <v/>
      </c>
      <c r="L9" s="90" t="str">
        <f>IFERROR(IF(L$7="","NA",IF(L$7&lt;INDEX(T_EMP[START DATE],ROW($B9)-ROW($B$7)),"NE",IF(AND(INDEX(T_EMP[TERMINATION DATE],ROW($B9)-ROW($B$7))&gt;0,L$7&gt;INDEX(T_EMP[TERMINATION DATE],ROW($B9)-ROW($B$7))),"NE",IF(NOT(ISERROR(MATCH(L$7,L_HOLS,0))),"H",IF(INDEX(L_WKNDVAL,WEEKDAY(L$7,1))=1,"WKND",INDEX(T_LEAVE[LEAVE TYPE],SUMPRODUCT(--(T_LEAVE[EMPLOYEE NAME]=$B9),--(T_LEAVE[START DATE]&lt;=L$7),--(T_LEAVE[END DATE]&gt;=L$7),ROW(T_LEAVE[LEAVE TYPE]))-ROW(T_LEAVE[#Headers]))))))),"")</f>
        <v/>
      </c>
      <c r="M9" s="90" t="str">
        <f>IFERROR(IF(M$7="","NA",IF(M$7&lt;INDEX(T_EMP[START DATE],ROW($B9)-ROW($B$7)),"NE",IF(AND(INDEX(T_EMP[TERMINATION DATE],ROW($B9)-ROW($B$7))&gt;0,M$7&gt;INDEX(T_EMP[TERMINATION DATE],ROW($B9)-ROW($B$7))),"NE",IF(NOT(ISERROR(MATCH(M$7,L_HOLS,0))),"H",IF(INDEX(L_WKNDVAL,WEEKDAY(M$7,1))=1,"WKND",INDEX(T_LEAVE[LEAVE TYPE],SUMPRODUCT(--(T_LEAVE[EMPLOYEE NAME]=$B9),--(T_LEAVE[START DATE]&lt;=M$7),--(T_LEAVE[END DATE]&gt;=M$7),ROW(T_LEAVE[LEAVE TYPE]))-ROW(T_LEAVE[#Headers]))))))),"")</f>
        <v/>
      </c>
      <c r="N9" s="90" t="str">
        <f>IFERROR(IF(N$7="","NA",IF(N$7&lt;INDEX(T_EMP[START DATE],ROW($B9)-ROW($B$7)),"NE",IF(AND(INDEX(T_EMP[TERMINATION DATE],ROW($B9)-ROW($B$7))&gt;0,N$7&gt;INDEX(T_EMP[TERMINATION DATE],ROW($B9)-ROW($B$7))),"NE",IF(NOT(ISERROR(MATCH(N$7,L_HOLS,0))),"H",IF(INDEX(L_WKNDVAL,WEEKDAY(N$7,1))=1,"WKND",INDEX(T_LEAVE[LEAVE TYPE],SUMPRODUCT(--(T_LEAVE[EMPLOYEE NAME]=$B9),--(T_LEAVE[START DATE]&lt;=N$7),--(T_LEAVE[END DATE]&gt;=N$7),ROW(T_LEAVE[LEAVE TYPE]))-ROW(T_LEAVE[#Headers]))))))),"")</f>
        <v/>
      </c>
      <c r="O9" s="90" t="str">
        <f>IFERROR(IF(O$7="","NA",IF(O$7&lt;INDEX(T_EMP[START DATE],ROW($B9)-ROW($B$7)),"NE",IF(AND(INDEX(T_EMP[TERMINATION DATE],ROW($B9)-ROW($B$7))&gt;0,O$7&gt;INDEX(T_EMP[TERMINATION DATE],ROW($B9)-ROW($B$7))),"NE",IF(NOT(ISERROR(MATCH(O$7,L_HOLS,0))),"H",IF(INDEX(L_WKNDVAL,WEEKDAY(O$7,1))=1,"WKND",INDEX(T_LEAVE[LEAVE TYPE],SUMPRODUCT(--(T_LEAVE[EMPLOYEE NAME]=$B9),--(T_LEAVE[START DATE]&lt;=O$7),--(T_LEAVE[END DATE]&gt;=O$7),ROW(T_LEAVE[LEAVE TYPE]))-ROW(T_LEAVE[#Headers]))))))),"")</f>
        <v/>
      </c>
      <c r="P9" s="90" t="str">
        <f>IFERROR(IF(P$7="","NA",IF(P$7&lt;INDEX(T_EMP[START DATE],ROW($B9)-ROW($B$7)),"NE",IF(AND(INDEX(T_EMP[TERMINATION DATE],ROW($B9)-ROW($B$7))&gt;0,P$7&gt;INDEX(T_EMP[TERMINATION DATE],ROW($B9)-ROW($B$7))),"NE",IF(NOT(ISERROR(MATCH(P$7,L_HOLS,0))),"H",IF(INDEX(L_WKNDVAL,WEEKDAY(P$7,1))=1,"WKND",INDEX(T_LEAVE[LEAVE TYPE],SUMPRODUCT(--(T_LEAVE[EMPLOYEE NAME]=$B9),--(T_LEAVE[START DATE]&lt;=P$7),--(T_LEAVE[END DATE]&gt;=P$7),ROW(T_LEAVE[LEAVE TYPE]))-ROW(T_LEAVE[#Headers]))))))),"")</f>
        <v/>
      </c>
      <c r="Q9" s="90" t="str">
        <f>IFERROR(IF(Q$7="","NA",IF(Q$7&lt;INDEX(T_EMP[START DATE],ROW($B9)-ROW($B$7)),"NE",IF(AND(INDEX(T_EMP[TERMINATION DATE],ROW($B9)-ROW($B$7))&gt;0,Q$7&gt;INDEX(T_EMP[TERMINATION DATE],ROW($B9)-ROW($B$7))),"NE",IF(NOT(ISERROR(MATCH(Q$7,L_HOLS,0))),"H",IF(INDEX(L_WKNDVAL,WEEKDAY(Q$7,1))=1,"WKND",INDEX(T_LEAVE[LEAVE TYPE],SUMPRODUCT(--(T_LEAVE[EMPLOYEE NAME]=$B9),--(T_LEAVE[START DATE]&lt;=Q$7),--(T_LEAVE[END DATE]&gt;=Q$7),ROW(T_LEAVE[LEAVE TYPE]))-ROW(T_LEAVE[#Headers]))))))),"")</f>
        <v/>
      </c>
      <c r="R9" s="90" t="str">
        <f>IFERROR(IF(R$7="","NA",IF(R$7&lt;INDEX(T_EMP[START DATE],ROW($B9)-ROW($B$7)),"NE",IF(AND(INDEX(T_EMP[TERMINATION DATE],ROW($B9)-ROW($B$7))&gt;0,R$7&gt;INDEX(T_EMP[TERMINATION DATE],ROW($B9)-ROW($B$7))),"NE",IF(NOT(ISERROR(MATCH(R$7,L_HOLS,0))),"H",IF(INDEX(L_WKNDVAL,WEEKDAY(R$7,1))=1,"WKND",INDEX(T_LEAVE[LEAVE TYPE],SUMPRODUCT(--(T_LEAVE[EMPLOYEE NAME]=$B9),--(T_LEAVE[START DATE]&lt;=R$7),--(T_LEAVE[END DATE]&gt;=R$7),ROW(T_LEAVE[LEAVE TYPE]))-ROW(T_LEAVE[#Headers]))))))),"")</f>
        <v/>
      </c>
      <c r="S9" s="90" t="str">
        <f>IFERROR(IF(S$7="","NA",IF(S$7&lt;INDEX(T_EMP[START DATE],ROW($B9)-ROW($B$7)),"NE",IF(AND(INDEX(T_EMP[TERMINATION DATE],ROW($B9)-ROW($B$7))&gt;0,S$7&gt;INDEX(T_EMP[TERMINATION DATE],ROW($B9)-ROW($B$7))),"NE",IF(NOT(ISERROR(MATCH(S$7,L_HOLS,0))),"H",IF(INDEX(L_WKNDVAL,WEEKDAY(S$7,1))=1,"WKND",INDEX(T_LEAVE[LEAVE TYPE],SUMPRODUCT(--(T_LEAVE[EMPLOYEE NAME]=$B9),--(T_LEAVE[START DATE]&lt;=S$7),--(T_LEAVE[END DATE]&gt;=S$7),ROW(T_LEAVE[LEAVE TYPE]))-ROW(T_LEAVE[#Headers]))))))),"")</f>
        <v/>
      </c>
      <c r="T9" s="90" t="str">
        <f>IFERROR(IF(T$7="","NA",IF(T$7&lt;INDEX(T_EMP[START DATE],ROW($B9)-ROW($B$7)),"NE",IF(AND(INDEX(T_EMP[TERMINATION DATE],ROW($B9)-ROW($B$7))&gt;0,T$7&gt;INDEX(T_EMP[TERMINATION DATE],ROW($B9)-ROW($B$7))),"NE",IF(NOT(ISERROR(MATCH(T$7,L_HOLS,0))),"H",IF(INDEX(L_WKNDVAL,WEEKDAY(T$7,1))=1,"WKND",INDEX(T_LEAVE[LEAVE TYPE],SUMPRODUCT(--(T_LEAVE[EMPLOYEE NAME]=$B9),--(T_LEAVE[START DATE]&lt;=T$7),--(T_LEAVE[END DATE]&gt;=T$7),ROW(T_LEAVE[LEAVE TYPE]))-ROW(T_LEAVE[#Headers]))))))),"")</f>
        <v/>
      </c>
      <c r="U9" s="90" t="str">
        <f>IFERROR(IF(U$7="","NA",IF(U$7&lt;INDEX(T_EMP[START DATE],ROW($B9)-ROW($B$7)),"NE",IF(AND(INDEX(T_EMP[TERMINATION DATE],ROW($B9)-ROW($B$7))&gt;0,U$7&gt;INDEX(T_EMP[TERMINATION DATE],ROW($B9)-ROW($B$7))),"NE",IF(NOT(ISERROR(MATCH(U$7,L_HOLS,0))),"H",IF(INDEX(L_WKNDVAL,WEEKDAY(U$7,1))=1,"WKND",INDEX(T_LEAVE[LEAVE TYPE],SUMPRODUCT(--(T_LEAVE[EMPLOYEE NAME]=$B9),--(T_LEAVE[START DATE]&lt;=U$7),--(T_LEAVE[END DATE]&gt;=U$7),ROW(T_LEAVE[LEAVE TYPE]))-ROW(T_LEAVE[#Headers]))))))),"")</f>
        <v/>
      </c>
      <c r="V9" s="90" t="str">
        <f>IFERROR(IF(V$7="","NA",IF(V$7&lt;INDEX(T_EMP[START DATE],ROW($B9)-ROW($B$7)),"NE",IF(AND(INDEX(T_EMP[TERMINATION DATE],ROW($B9)-ROW($B$7))&gt;0,V$7&gt;INDEX(T_EMP[TERMINATION DATE],ROW($B9)-ROW($B$7))),"NE",IF(NOT(ISERROR(MATCH(V$7,L_HOLS,0))),"H",IF(INDEX(L_WKNDVAL,WEEKDAY(V$7,1))=1,"WKND",INDEX(T_LEAVE[LEAVE TYPE],SUMPRODUCT(--(T_LEAVE[EMPLOYEE NAME]=$B9),--(T_LEAVE[START DATE]&lt;=V$7),--(T_LEAVE[END DATE]&gt;=V$7),ROW(T_LEAVE[LEAVE TYPE]))-ROW(T_LEAVE[#Headers]))))))),"")</f>
        <v/>
      </c>
      <c r="W9" s="90" t="str">
        <f>IFERROR(IF(W$7="","NA",IF(W$7&lt;INDEX(T_EMP[START DATE],ROW($B9)-ROW($B$7)),"NE",IF(AND(INDEX(T_EMP[TERMINATION DATE],ROW($B9)-ROW($B$7))&gt;0,W$7&gt;INDEX(T_EMP[TERMINATION DATE],ROW($B9)-ROW($B$7))),"NE",IF(NOT(ISERROR(MATCH(W$7,L_HOLS,0))),"H",IF(INDEX(L_WKNDVAL,WEEKDAY(W$7,1))=1,"WKND",INDEX(T_LEAVE[LEAVE TYPE],SUMPRODUCT(--(T_LEAVE[EMPLOYEE NAME]=$B9),--(T_LEAVE[START DATE]&lt;=W$7),--(T_LEAVE[END DATE]&gt;=W$7),ROW(T_LEAVE[LEAVE TYPE]))-ROW(T_LEAVE[#Headers]))))))),"")</f>
        <v/>
      </c>
      <c r="X9" s="90" t="str">
        <f>IFERROR(IF(X$7="","NA",IF(X$7&lt;INDEX(T_EMP[START DATE],ROW($B9)-ROW($B$7)),"NE",IF(AND(INDEX(T_EMP[TERMINATION DATE],ROW($B9)-ROW($B$7))&gt;0,X$7&gt;INDEX(T_EMP[TERMINATION DATE],ROW($B9)-ROW($B$7))),"NE",IF(NOT(ISERROR(MATCH(X$7,L_HOLS,0))),"H",IF(INDEX(L_WKNDVAL,WEEKDAY(X$7,1))=1,"WKND",INDEX(T_LEAVE[LEAVE TYPE],SUMPRODUCT(--(T_LEAVE[EMPLOYEE NAME]=$B9),--(T_LEAVE[START DATE]&lt;=X$7),--(T_LEAVE[END DATE]&gt;=X$7),ROW(T_LEAVE[LEAVE TYPE]))-ROW(T_LEAVE[#Headers]))))))),"")</f>
        <v/>
      </c>
      <c r="Y9" s="90" t="str">
        <f>IFERROR(IF(Y$7="","NA",IF(Y$7&lt;INDEX(T_EMP[START DATE],ROW($B9)-ROW($B$7)),"NE",IF(AND(INDEX(T_EMP[TERMINATION DATE],ROW($B9)-ROW($B$7))&gt;0,Y$7&gt;INDEX(T_EMP[TERMINATION DATE],ROW($B9)-ROW($B$7))),"NE",IF(NOT(ISERROR(MATCH(Y$7,L_HOLS,0))),"H",IF(INDEX(L_WKNDVAL,WEEKDAY(Y$7,1))=1,"WKND",INDEX(T_LEAVE[LEAVE TYPE],SUMPRODUCT(--(T_LEAVE[EMPLOYEE NAME]=$B9),--(T_LEAVE[START DATE]&lt;=Y$7),--(T_LEAVE[END DATE]&gt;=Y$7),ROW(T_LEAVE[LEAVE TYPE]))-ROW(T_LEAVE[#Headers]))))))),"")</f>
        <v/>
      </c>
      <c r="Z9" s="90" t="str">
        <f>IFERROR(IF(Z$7="","NA",IF(Z$7&lt;INDEX(T_EMP[START DATE],ROW($B9)-ROW($B$7)),"NE",IF(AND(INDEX(T_EMP[TERMINATION DATE],ROW($B9)-ROW($B$7))&gt;0,Z$7&gt;INDEX(T_EMP[TERMINATION DATE],ROW($B9)-ROW($B$7))),"NE",IF(NOT(ISERROR(MATCH(Z$7,L_HOLS,0))),"H",IF(INDEX(L_WKNDVAL,WEEKDAY(Z$7,1))=1,"WKND",INDEX(T_LEAVE[LEAVE TYPE],SUMPRODUCT(--(T_LEAVE[EMPLOYEE NAME]=$B9),--(T_LEAVE[START DATE]&lt;=Z$7),--(T_LEAVE[END DATE]&gt;=Z$7),ROW(T_LEAVE[LEAVE TYPE]))-ROW(T_LEAVE[#Headers]))))))),"")</f>
        <v/>
      </c>
      <c r="AA9" s="90" t="str">
        <f>IFERROR(IF(AA$7="","NA",IF(AA$7&lt;INDEX(T_EMP[START DATE],ROW($B9)-ROW($B$7)),"NE",IF(AND(INDEX(T_EMP[TERMINATION DATE],ROW($B9)-ROW($B$7))&gt;0,AA$7&gt;INDEX(T_EMP[TERMINATION DATE],ROW($B9)-ROW($B$7))),"NE",IF(NOT(ISERROR(MATCH(AA$7,L_HOLS,0))),"H",IF(INDEX(L_WKNDVAL,WEEKDAY(AA$7,1))=1,"WKND",INDEX(T_LEAVE[LEAVE TYPE],SUMPRODUCT(--(T_LEAVE[EMPLOYEE NAME]=$B9),--(T_LEAVE[START DATE]&lt;=AA$7),--(T_LEAVE[END DATE]&gt;=AA$7),ROW(T_LEAVE[LEAVE TYPE]))-ROW(T_LEAVE[#Headers]))))))),"")</f>
        <v/>
      </c>
      <c r="AB9" s="90" t="str">
        <f>IFERROR(IF(AB$7="","NA",IF(AB$7&lt;INDEX(T_EMP[START DATE],ROW($B9)-ROW($B$7)),"NE",IF(AND(INDEX(T_EMP[TERMINATION DATE],ROW($B9)-ROW($B$7))&gt;0,AB$7&gt;INDEX(T_EMP[TERMINATION DATE],ROW($B9)-ROW($B$7))),"NE",IF(NOT(ISERROR(MATCH(AB$7,L_HOLS,0))),"H",IF(INDEX(L_WKNDVAL,WEEKDAY(AB$7,1))=1,"WKND",INDEX(T_LEAVE[LEAVE TYPE],SUMPRODUCT(--(T_LEAVE[EMPLOYEE NAME]=$B9),--(T_LEAVE[START DATE]&lt;=AB$7),--(T_LEAVE[END DATE]&gt;=AB$7),ROW(T_LEAVE[LEAVE TYPE]))-ROW(T_LEAVE[#Headers]))))))),"")</f>
        <v/>
      </c>
      <c r="AC9" s="90" t="str">
        <f>IFERROR(IF(AC$7="","NA",IF(AC$7&lt;INDEX(T_EMP[START DATE],ROW($B9)-ROW($B$7)),"NE",IF(AND(INDEX(T_EMP[TERMINATION DATE],ROW($B9)-ROW($B$7))&gt;0,AC$7&gt;INDEX(T_EMP[TERMINATION DATE],ROW($B9)-ROW($B$7))),"NE",IF(NOT(ISERROR(MATCH(AC$7,L_HOLS,0))),"H",IF(INDEX(L_WKNDVAL,WEEKDAY(AC$7,1))=1,"WKND",INDEX(T_LEAVE[LEAVE TYPE],SUMPRODUCT(--(T_LEAVE[EMPLOYEE NAME]=$B9),--(T_LEAVE[START DATE]&lt;=AC$7),--(T_LEAVE[END DATE]&gt;=AC$7),ROW(T_LEAVE[LEAVE TYPE]))-ROW(T_LEAVE[#Headers]))))))),"")</f>
        <v/>
      </c>
      <c r="AD9" s="90" t="str">
        <f>IFERROR(IF(AD$7="","NA",IF(AD$7&lt;INDEX(T_EMP[START DATE],ROW($B9)-ROW($B$7)),"NE",IF(AND(INDEX(T_EMP[TERMINATION DATE],ROW($B9)-ROW($B$7))&gt;0,AD$7&gt;INDEX(T_EMP[TERMINATION DATE],ROW($B9)-ROW($B$7))),"NE",IF(NOT(ISERROR(MATCH(AD$7,L_HOLS,0))),"H",IF(INDEX(L_WKNDVAL,WEEKDAY(AD$7,1))=1,"WKND",INDEX(T_LEAVE[LEAVE TYPE],SUMPRODUCT(--(T_LEAVE[EMPLOYEE NAME]=$B9),--(T_LEAVE[START DATE]&lt;=AD$7),--(T_LEAVE[END DATE]&gt;=AD$7),ROW(T_LEAVE[LEAVE TYPE]))-ROW(T_LEAVE[#Headers]))))))),"")</f>
        <v/>
      </c>
      <c r="AE9" s="90" t="str">
        <f>IFERROR(IF(AE$7="","NA",IF(AE$7&lt;INDEX(T_EMP[START DATE],ROW($B9)-ROW($B$7)),"NE",IF(AND(INDEX(T_EMP[TERMINATION DATE],ROW($B9)-ROW($B$7))&gt;0,AE$7&gt;INDEX(T_EMP[TERMINATION DATE],ROW($B9)-ROW($B$7))),"NE",IF(NOT(ISERROR(MATCH(AE$7,L_HOLS,0))),"H",IF(INDEX(L_WKNDVAL,WEEKDAY(AE$7,1))=1,"WKND",INDEX(T_LEAVE[LEAVE TYPE],SUMPRODUCT(--(T_LEAVE[EMPLOYEE NAME]=$B9),--(T_LEAVE[START DATE]&lt;=AE$7),--(T_LEAVE[END DATE]&gt;=AE$7),ROW(T_LEAVE[LEAVE TYPE]))-ROW(T_LEAVE[#Headers]))))))),"")</f>
        <v/>
      </c>
      <c r="AF9" s="90" t="str">
        <f>IFERROR(IF(AF$7="","NA",IF(AF$7&lt;INDEX(T_EMP[START DATE],ROW($B9)-ROW($B$7)),"NE",IF(AND(INDEX(T_EMP[TERMINATION DATE],ROW($B9)-ROW($B$7))&gt;0,AF$7&gt;INDEX(T_EMP[TERMINATION DATE],ROW($B9)-ROW($B$7))),"NE",IF(NOT(ISERROR(MATCH(AF$7,L_HOLS,0))),"H",IF(INDEX(L_WKNDVAL,WEEKDAY(AF$7,1))=1,"WKND",INDEX(T_LEAVE[LEAVE TYPE],SUMPRODUCT(--(T_LEAVE[EMPLOYEE NAME]=$B9),--(T_LEAVE[START DATE]&lt;=AF$7),--(T_LEAVE[END DATE]&gt;=AF$7),ROW(T_LEAVE[LEAVE TYPE]))-ROW(T_LEAVE[#Headers]))))))),"")</f>
        <v/>
      </c>
      <c r="AG9" s="90" t="str">
        <f>IFERROR(IF(AG$7="","NA",IF(AG$7&lt;INDEX(T_EMP[START DATE],ROW($B9)-ROW($B$7)),"NE",IF(AND(INDEX(T_EMP[TERMINATION DATE],ROW($B9)-ROW($B$7))&gt;0,AG$7&gt;INDEX(T_EMP[TERMINATION DATE],ROW($B9)-ROW($B$7))),"NE",IF(NOT(ISERROR(MATCH(AG$7,L_HOLS,0))),"H",IF(INDEX(L_WKNDVAL,WEEKDAY(AG$7,1))=1,"WKND",INDEX(T_LEAVE[LEAVE TYPE],SUMPRODUCT(--(T_LEAVE[EMPLOYEE NAME]=$B9),--(T_LEAVE[START DATE]&lt;=AG$7),--(T_LEAVE[END DATE]&gt;=AG$7),ROW(T_LEAVE[LEAVE TYPE]))-ROW(T_LEAVE[#Headers]))))))),"")</f>
        <v>NA</v>
      </c>
      <c r="AH9" s="68"/>
      <c r="AI9" s="94" t="str">
        <f>IF(OR($B9="",AI$7=""),"",COUNTIFS($C9:$AG9,AI$7)*INDEX(T_LEAVETYPE[DAY VALUE],1))</f>
        <v/>
      </c>
      <c r="AJ9" s="94" t="str">
        <f>IF(OR($B9="",AJ$7=""),"",COUNTIFS($C9:$AG9,AJ$7)*INDEX(T_LEAVETYPE[DAY VALUE],2))</f>
        <v/>
      </c>
      <c r="AK9" s="94" t="str">
        <f>IF(OR($B9="",AK$7=""),"",COUNTIFS($C9:$AG9,AK$7)*INDEX(T_LEAVETYPE[DAY VALUE],3))</f>
        <v/>
      </c>
      <c r="AL9" s="94" t="str">
        <f>IF(OR($B9="",AL$7=""),"",COUNTIFS($C9:$AG9,AL$7)*INDEX(T_LEAVETYPE[DAY VALUE],4))</f>
        <v/>
      </c>
      <c r="AM9" s="95" t="str">
        <f>IF(OR($B9="",AM$7=""),"",COUNTIFS($C9:$AG9,AM$7)*INDEX(T_LEAVETYPE[DAY VALUE],5))</f>
        <v/>
      </c>
      <c r="AN9" s="98" t="str">
        <f t="shared" si="2"/>
        <v/>
      </c>
      <c r="AO9" s="99" t="str">
        <f t="shared" si="3"/>
        <v/>
      </c>
    </row>
    <row r="10" spans="2:41" x14ac:dyDescent="0.25">
      <c r="B10" s="86" t="str">
        <f>IFERROR(INDEX(T_EMP[EMPLOYEE NAME],ROW(B10)-ROW($B$7)),"")</f>
        <v/>
      </c>
      <c r="C10" s="89" t="str">
        <f>IFERROR(IF(C$7="","NA",IF(C$7&lt;INDEX(T_EMP[START DATE],ROW($B10)-ROW($B$7)),"NE",IF(AND(INDEX(T_EMP[TERMINATION DATE],ROW($B10)-ROW($B$7))&gt;0,C$7&gt;INDEX(T_EMP[TERMINATION DATE],ROW($B10)-ROW($B$7))),"NE",IF(NOT(ISERROR(MATCH(C$7,L_HOLS,0))),"H",IF(INDEX(L_WKNDVAL,WEEKDAY(C$7,1))=1,"WKND",INDEX(T_LEAVE[LEAVE TYPE],SUMPRODUCT(--(T_LEAVE[EMPLOYEE NAME]=$B10),--(T_LEAVE[START DATE]&lt;=C$7),--(T_LEAVE[END DATE]&gt;=C$7),ROW(T_LEAVE[LEAVE TYPE]))-ROW(T_LEAVE[#Headers]))))))),"")</f>
        <v/>
      </c>
      <c r="D10" s="90" t="str">
        <f>IFERROR(IF(D$7="","NA",IF(D$7&lt;INDEX(T_EMP[START DATE],ROW($B10)-ROW($B$7)),"NE",IF(AND(INDEX(T_EMP[TERMINATION DATE],ROW($B10)-ROW($B$7))&gt;0,D$7&gt;INDEX(T_EMP[TERMINATION DATE],ROW($B10)-ROW($B$7))),"NE",IF(NOT(ISERROR(MATCH(D$7,L_HOLS,0))),"H",IF(INDEX(L_WKNDVAL,WEEKDAY(D$7,1))=1,"WKND",INDEX(T_LEAVE[LEAVE TYPE],SUMPRODUCT(--(T_LEAVE[EMPLOYEE NAME]=$B10),--(T_LEAVE[START DATE]&lt;=D$7),--(T_LEAVE[END DATE]&gt;=D$7),ROW(T_LEAVE[LEAVE TYPE]))-ROW(T_LEAVE[#Headers]))))))),"")</f>
        <v/>
      </c>
      <c r="E10" s="90" t="str">
        <f>IFERROR(IF(E$7="","NA",IF(E$7&lt;INDEX(T_EMP[START DATE],ROW($B10)-ROW($B$7)),"NE",IF(AND(INDEX(T_EMP[TERMINATION DATE],ROW($B10)-ROW($B$7))&gt;0,E$7&gt;INDEX(T_EMP[TERMINATION DATE],ROW($B10)-ROW($B$7))),"NE",IF(NOT(ISERROR(MATCH(E$7,L_HOLS,0))),"H",IF(INDEX(L_WKNDVAL,WEEKDAY(E$7,1))=1,"WKND",INDEX(T_LEAVE[LEAVE TYPE],SUMPRODUCT(--(T_LEAVE[EMPLOYEE NAME]=$B10),--(T_LEAVE[START DATE]&lt;=E$7),--(T_LEAVE[END DATE]&gt;=E$7),ROW(T_LEAVE[LEAVE TYPE]))-ROW(T_LEAVE[#Headers]))))))),"")</f>
        <v/>
      </c>
      <c r="F10" s="90" t="str">
        <f>IFERROR(IF(F$7="","NA",IF(F$7&lt;INDEX(T_EMP[START DATE],ROW($B10)-ROW($B$7)),"NE",IF(AND(INDEX(T_EMP[TERMINATION DATE],ROW($B10)-ROW($B$7))&gt;0,F$7&gt;INDEX(T_EMP[TERMINATION DATE],ROW($B10)-ROW($B$7))),"NE",IF(NOT(ISERROR(MATCH(F$7,L_HOLS,0))),"H",IF(INDEX(L_WKNDVAL,WEEKDAY(F$7,1))=1,"WKND",INDEX(T_LEAVE[LEAVE TYPE],SUMPRODUCT(--(T_LEAVE[EMPLOYEE NAME]=$B10),--(T_LEAVE[START DATE]&lt;=F$7),--(T_LEAVE[END DATE]&gt;=F$7),ROW(T_LEAVE[LEAVE TYPE]))-ROW(T_LEAVE[#Headers]))))))),"")</f>
        <v/>
      </c>
      <c r="G10" s="90" t="str">
        <f>IFERROR(IF(G$7="","NA",IF(G$7&lt;INDEX(T_EMP[START DATE],ROW($B10)-ROW($B$7)),"NE",IF(AND(INDEX(T_EMP[TERMINATION DATE],ROW($B10)-ROW($B$7))&gt;0,G$7&gt;INDEX(T_EMP[TERMINATION DATE],ROW($B10)-ROW($B$7))),"NE",IF(NOT(ISERROR(MATCH(G$7,L_HOLS,0))),"H",IF(INDEX(L_WKNDVAL,WEEKDAY(G$7,1))=1,"WKND",INDEX(T_LEAVE[LEAVE TYPE],SUMPRODUCT(--(T_LEAVE[EMPLOYEE NAME]=$B10),--(T_LEAVE[START DATE]&lt;=G$7),--(T_LEAVE[END DATE]&gt;=G$7),ROW(T_LEAVE[LEAVE TYPE]))-ROW(T_LEAVE[#Headers]))))))),"")</f>
        <v/>
      </c>
      <c r="H10" s="90" t="str">
        <f>IFERROR(IF(H$7="","NA",IF(H$7&lt;INDEX(T_EMP[START DATE],ROW($B10)-ROW($B$7)),"NE",IF(AND(INDEX(T_EMP[TERMINATION DATE],ROW($B10)-ROW($B$7))&gt;0,H$7&gt;INDEX(T_EMP[TERMINATION DATE],ROW($B10)-ROW($B$7))),"NE",IF(NOT(ISERROR(MATCH(H$7,L_HOLS,0))),"H",IF(INDEX(L_WKNDVAL,WEEKDAY(H$7,1))=1,"WKND",INDEX(T_LEAVE[LEAVE TYPE],SUMPRODUCT(--(T_LEAVE[EMPLOYEE NAME]=$B10),--(T_LEAVE[START DATE]&lt;=H$7),--(T_LEAVE[END DATE]&gt;=H$7),ROW(T_LEAVE[LEAVE TYPE]))-ROW(T_LEAVE[#Headers]))))))),"")</f>
        <v/>
      </c>
      <c r="I10" s="90" t="str">
        <f>IFERROR(IF(I$7="","NA",IF(I$7&lt;INDEX(T_EMP[START DATE],ROW($B10)-ROW($B$7)),"NE",IF(AND(INDEX(T_EMP[TERMINATION DATE],ROW($B10)-ROW($B$7))&gt;0,I$7&gt;INDEX(T_EMP[TERMINATION DATE],ROW($B10)-ROW($B$7))),"NE",IF(NOT(ISERROR(MATCH(I$7,L_HOLS,0))),"H",IF(INDEX(L_WKNDVAL,WEEKDAY(I$7,1))=1,"WKND",INDEX(T_LEAVE[LEAVE TYPE],SUMPRODUCT(--(T_LEAVE[EMPLOYEE NAME]=$B10),--(T_LEAVE[START DATE]&lt;=I$7),--(T_LEAVE[END DATE]&gt;=I$7),ROW(T_LEAVE[LEAVE TYPE]))-ROW(T_LEAVE[#Headers]))))))),"")</f>
        <v/>
      </c>
      <c r="J10" s="90" t="str">
        <f>IFERROR(IF(J$7="","NA",IF(J$7&lt;INDEX(T_EMP[START DATE],ROW($B10)-ROW($B$7)),"NE",IF(AND(INDEX(T_EMP[TERMINATION DATE],ROW($B10)-ROW($B$7))&gt;0,J$7&gt;INDEX(T_EMP[TERMINATION DATE],ROW($B10)-ROW($B$7))),"NE",IF(NOT(ISERROR(MATCH(J$7,L_HOLS,0))),"H",IF(INDEX(L_WKNDVAL,WEEKDAY(J$7,1))=1,"WKND",INDEX(T_LEAVE[LEAVE TYPE],SUMPRODUCT(--(T_LEAVE[EMPLOYEE NAME]=$B10),--(T_LEAVE[START DATE]&lt;=J$7),--(T_LEAVE[END DATE]&gt;=J$7),ROW(T_LEAVE[LEAVE TYPE]))-ROW(T_LEAVE[#Headers]))))))),"")</f>
        <v/>
      </c>
      <c r="K10" s="90" t="str">
        <f>IFERROR(IF(K$7="","NA",IF(K$7&lt;INDEX(T_EMP[START DATE],ROW($B10)-ROW($B$7)),"NE",IF(AND(INDEX(T_EMP[TERMINATION DATE],ROW($B10)-ROW($B$7))&gt;0,K$7&gt;INDEX(T_EMP[TERMINATION DATE],ROW($B10)-ROW($B$7))),"NE",IF(NOT(ISERROR(MATCH(K$7,L_HOLS,0))),"H",IF(INDEX(L_WKNDVAL,WEEKDAY(K$7,1))=1,"WKND",INDEX(T_LEAVE[LEAVE TYPE],SUMPRODUCT(--(T_LEAVE[EMPLOYEE NAME]=$B10),--(T_LEAVE[START DATE]&lt;=K$7),--(T_LEAVE[END DATE]&gt;=K$7),ROW(T_LEAVE[LEAVE TYPE]))-ROW(T_LEAVE[#Headers]))))))),"")</f>
        <v/>
      </c>
      <c r="L10" s="90" t="str">
        <f>IFERROR(IF(L$7="","NA",IF(L$7&lt;INDEX(T_EMP[START DATE],ROW($B10)-ROW($B$7)),"NE",IF(AND(INDEX(T_EMP[TERMINATION DATE],ROW($B10)-ROW($B$7))&gt;0,L$7&gt;INDEX(T_EMP[TERMINATION DATE],ROW($B10)-ROW($B$7))),"NE",IF(NOT(ISERROR(MATCH(L$7,L_HOLS,0))),"H",IF(INDEX(L_WKNDVAL,WEEKDAY(L$7,1))=1,"WKND",INDEX(T_LEAVE[LEAVE TYPE],SUMPRODUCT(--(T_LEAVE[EMPLOYEE NAME]=$B10),--(T_LEAVE[START DATE]&lt;=L$7),--(T_LEAVE[END DATE]&gt;=L$7),ROW(T_LEAVE[LEAVE TYPE]))-ROW(T_LEAVE[#Headers]))))))),"")</f>
        <v/>
      </c>
      <c r="M10" s="90" t="str">
        <f>IFERROR(IF(M$7="","NA",IF(M$7&lt;INDEX(T_EMP[START DATE],ROW($B10)-ROW($B$7)),"NE",IF(AND(INDEX(T_EMP[TERMINATION DATE],ROW($B10)-ROW($B$7))&gt;0,M$7&gt;INDEX(T_EMP[TERMINATION DATE],ROW($B10)-ROW($B$7))),"NE",IF(NOT(ISERROR(MATCH(M$7,L_HOLS,0))),"H",IF(INDEX(L_WKNDVAL,WEEKDAY(M$7,1))=1,"WKND",INDEX(T_LEAVE[LEAVE TYPE],SUMPRODUCT(--(T_LEAVE[EMPLOYEE NAME]=$B10),--(T_LEAVE[START DATE]&lt;=M$7),--(T_LEAVE[END DATE]&gt;=M$7),ROW(T_LEAVE[LEAVE TYPE]))-ROW(T_LEAVE[#Headers]))))))),"")</f>
        <v/>
      </c>
      <c r="N10" s="90" t="str">
        <f>IFERROR(IF(N$7="","NA",IF(N$7&lt;INDEX(T_EMP[START DATE],ROW($B10)-ROW($B$7)),"NE",IF(AND(INDEX(T_EMP[TERMINATION DATE],ROW($B10)-ROW($B$7))&gt;0,N$7&gt;INDEX(T_EMP[TERMINATION DATE],ROW($B10)-ROW($B$7))),"NE",IF(NOT(ISERROR(MATCH(N$7,L_HOLS,0))),"H",IF(INDEX(L_WKNDVAL,WEEKDAY(N$7,1))=1,"WKND",INDEX(T_LEAVE[LEAVE TYPE],SUMPRODUCT(--(T_LEAVE[EMPLOYEE NAME]=$B10),--(T_LEAVE[START DATE]&lt;=N$7),--(T_LEAVE[END DATE]&gt;=N$7),ROW(T_LEAVE[LEAVE TYPE]))-ROW(T_LEAVE[#Headers]))))))),"")</f>
        <v/>
      </c>
      <c r="O10" s="90" t="str">
        <f>IFERROR(IF(O$7="","NA",IF(O$7&lt;INDEX(T_EMP[START DATE],ROW($B10)-ROW($B$7)),"NE",IF(AND(INDEX(T_EMP[TERMINATION DATE],ROW($B10)-ROW($B$7))&gt;0,O$7&gt;INDEX(T_EMP[TERMINATION DATE],ROW($B10)-ROW($B$7))),"NE",IF(NOT(ISERROR(MATCH(O$7,L_HOLS,0))),"H",IF(INDEX(L_WKNDVAL,WEEKDAY(O$7,1))=1,"WKND",INDEX(T_LEAVE[LEAVE TYPE],SUMPRODUCT(--(T_LEAVE[EMPLOYEE NAME]=$B10),--(T_LEAVE[START DATE]&lt;=O$7),--(T_LEAVE[END DATE]&gt;=O$7),ROW(T_LEAVE[LEAVE TYPE]))-ROW(T_LEAVE[#Headers]))))))),"")</f>
        <v/>
      </c>
      <c r="P10" s="90" t="str">
        <f>IFERROR(IF(P$7="","NA",IF(P$7&lt;INDEX(T_EMP[START DATE],ROW($B10)-ROW($B$7)),"NE",IF(AND(INDEX(T_EMP[TERMINATION DATE],ROW($B10)-ROW($B$7))&gt;0,P$7&gt;INDEX(T_EMP[TERMINATION DATE],ROW($B10)-ROW($B$7))),"NE",IF(NOT(ISERROR(MATCH(P$7,L_HOLS,0))),"H",IF(INDEX(L_WKNDVAL,WEEKDAY(P$7,1))=1,"WKND",INDEX(T_LEAVE[LEAVE TYPE],SUMPRODUCT(--(T_LEAVE[EMPLOYEE NAME]=$B10),--(T_LEAVE[START DATE]&lt;=P$7),--(T_LEAVE[END DATE]&gt;=P$7),ROW(T_LEAVE[LEAVE TYPE]))-ROW(T_LEAVE[#Headers]))))))),"")</f>
        <v/>
      </c>
      <c r="Q10" s="90" t="str">
        <f>IFERROR(IF(Q$7="","NA",IF(Q$7&lt;INDEX(T_EMP[START DATE],ROW($B10)-ROW($B$7)),"NE",IF(AND(INDEX(T_EMP[TERMINATION DATE],ROW($B10)-ROW($B$7))&gt;0,Q$7&gt;INDEX(T_EMP[TERMINATION DATE],ROW($B10)-ROW($B$7))),"NE",IF(NOT(ISERROR(MATCH(Q$7,L_HOLS,0))),"H",IF(INDEX(L_WKNDVAL,WEEKDAY(Q$7,1))=1,"WKND",INDEX(T_LEAVE[LEAVE TYPE],SUMPRODUCT(--(T_LEAVE[EMPLOYEE NAME]=$B10),--(T_LEAVE[START DATE]&lt;=Q$7),--(T_LEAVE[END DATE]&gt;=Q$7),ROW(T_LEAVE[LEAVE TYPE]))-ROW(T_LEAVE[#Headers]))))))),"")</f>
        <v/>
      </c>
      <c r="R10" s="90" t="str">
        <f>IFERROR(IF(R$7="","NA",IF(R$7&lt;INDEX(T_EMP[START DATE],ROW($B10)-ROW($B$7)),"NE",IF(AND(INDEX(T_EMP[TERMINATION DATE],ROW($B10)-ROW($B$7))&gt;0,R$7&gt;INDEX(T_EMP[TERMINATION DATE],ROW($B10)-ROW($B$7))),"NE",IF(NOT(ISERROR(MATCH(R$7,L_HOLS,0))),"H",IF(INDEX(L_WKNDVAL,WEEKDAY(R$7,1))=1,"WKND",INDEX(T_LEAVE[LEAVE TYPE],SUMPRODUCT(--(T_LEAVE[EMPLOYEE NAME]=$B10),--(T_LEAVE[START DATE]&lt;=R$7),--(T_LEAVE[END DATE]&gt;=R$7),ROW(T_LEAVE[LEAVE TYPE]))-ROW(T_LEAVE[#Headers]))))))),"")</f>
        <v/>
      </c>
      <c r="S10" s="90" t="str">
        <f>IFERROR(IF(S$7="","NA",IF(S$7&lt;INDEX(T_EMP[START DATE],ROW($B10)-ROW($B$7)),"NE",IF(AND(INDEX(T_EMP[TERMINATION DATE],ROW($B10)-ROW($B$7))&gt;0,S$7&gt;INDEX(T_EMP[TERMINATION DATE],ROW($B10)-ROW($B$7))),"NE",IF(NOT(ISERROR(MATCH(S$7,L_HOLS,0))),"H",IF(INDEX(L_WKNDVAL,WEEKDAY(S$7,1))=1,"WKND",INDEX(T_LEAVE[LEAVE TYPE],SUMPRODUCT(--(T_LEAVE[EMPLOYEE NAME]=$B10),--(T_LEAVE[START DATE]&lt;=S$7),--(T_LEAVE[END DATE]&gt;=S$7),ROW(T_LEAVE[LEAVE TYPE]))-ROW(T_LEAVE[#Headers]))))))),"")</f>
        <v/>
      </c>
      <c r="T10" s="90" t="str">
        <f>IFERROR(IF(T$7="","NA",IF(T$7&lt;INDEX(T_EMP[START DATE],ROW($B10)-ROW($B$7)),"NE",IF(AND(INDEX(T_EMP[TERMINATION DATE],ROW($B10)-ROW($B$7))&gt;0,T$7&gt;INDEX(T_EMP[TERMINATION DATE],ROW($B10)-ROW($B$7))),"NE",IF(NOT(ISERROR(MATCH(T$7,L_HOLS,0))),"H",IF(INDEX(L_WKNDVAL,WEEKDAY(T$7,1))=1,"WKND",INDEX(T_LEAVE[LEAVE TYPE],SUMPRODUCT(--(T_LEAVE[EMPLOYEE NAME]=$B10),--(T_LEAVE[START DATE]&lt;=T$7),--(T_LEAVE[END DATE]&gt;=T$7),ROW(T_LEAVE[LEAVE TYPE]))-ROW(T_LEAVE[#Headers]))))))),"")</f>
        <v/>
      </c>
      <c r="U10" s="90" t="str">
        <f>IFERROR(IF(U$7="","NA",IF(U$7&lt;INDEX(T_EMP[START DATE],ROW($B10)-ROW($B$7)),"NE",IF(AND(INDEX(T_EMP[TERMINATION DATE],ROW($B10)-ROW($B$7))&gt;0,U$7&gt;INDEX(T_EMP[TERMINATION DATE],ROW($B10)-ROW($B$7))),"NE",IF(NOT(ISERROR(MATCH(U$7,L_HOLS,0))),"H",IF(INDEX(L_WKNDVAL,WEEKDAY(U$7,1))=1,"WKND",INDEX(T_LEAVE[LEAVE TYPE],SUMPRODUCT(--(T_LEAVE[EMPLOYEE NAME]=$B10),--(T_LEAVE[START DATE]&lt;=U$7),--(T_LEAVE[END DATE]&gt;=U$7),ROW(T_LEAVE[LEAVE TYPE]))-ROW(T_LEAVE[#Headers]))))))),"")</f>
        <v/>
      </c>
      <c r="V10" s="90" t="str">
        <f>IFERROR(IF(V$7="","NA",IF(V$7&lt;INDEX(T_EMP[START DATE],ROW($B10)-ROW($B$7)),"NE",IF(AND(INDEX(T_EMP[TERMINATION DATE],ROW($B10)-ROW($B$7))&gt;0,V$7&gt;INDEX(T_EMP[TERMINATION DATE],ROW($B10)-ROW($B$7))),"NE",IF(NOT(ISERROR(MATCH(V$7,L_HOLS,0))),"H",IF(INDEX(L_WKNDVAL,WEEKDAY(V$7,1))=1,"WKND",INDEX(T_LEAVE[LEAVE TYPE],SUMPRODUCT(--(T_LEAVE[EMPLOYEE NAME]=$B10),--(T_LEAVE[START DATE]&lt;=V$7),--(T_LEAVE[END DATE]&gt;=V$7),ROW(T_LEAVE[LEAVE TYPE]))-ROW(T_LEAVE[#Headers]))))))),"")</f>
        <v/>
      </c>
      <c r="W10" s="90" t="str">
        <f>IFERROR(IF(W$7="","NA",IF(W$7&lt;INDEX(T_EMP[START DATE],ROW($B10)-ROW($B$7)),"NE",IF(AND(INDEX(T_EMP[TERMINATION DATE],ROW($B10)-ROW($B$7))&gt;0,W$7&gt;INDEX(T_EMP[TERMINATION DATE],ROW($B10)-ROW($B$7))),"NE",IF(NOT(ISERROR(MATCH(W$7,L_HOLS,0))),"H",IF(INDEX(L_WKNDVAL,WEEKDAY(W$7,1))=1,"WKND",INDEX(T_LEAVE[LEAVE TYPE],SUMPRODUCT(--(T_LEAVE[EMPLOYEE NAME]=$B10),--(T_LEAVE[START DATE]&lt;=W$7),--(T_LEAVE[END DATE]&gt;=W$7),ROW(T_LEAVE[LEAVE TYPE]))-ROW(T_LEAVE[#Headers]))))))),"")</f>
        <v/>
      </c>
      <c r="X10" s="90" t="str">
        <f>IFERROR(IF(X$7="","NA",IF(X$7&lt;INDEX(T_EMP[START DATE],ROW($B10)-ROW($B$7)),"NE",IF(AND(INDEX(T_EMP[TERMINATION DATE],ROW($B10)-ROW($B$7))&gt;0,X$7&gt;INDEX(T_EMP[TERMINATION DATE],ROW($B10)-ROW($B$7))),"NE",IF(NOT(ISERROR(MATCH(X$7,L_HOLS,0))),"H",IF(INDEX(L_WKNDVAL,WEEKDAY(X$7,1))=1,"WKND",INDEX(T_LEAVE[LEAVE TYPE],SUMPRODUCT(--(T_LEAVE[EMPLOYEE NAME]=$B10),--(T_LEAVE[START DATE]&lt;=X$7),--(T_LEAVE[END DATE]&gt;=X$7),ROW(T_LEAVE[LEAVE TYPE]))-ROW(T_LEAVE[#Headers]))))))),"")</f>
        <v/>
      </c>
      <c r="Y10" s="90" t="str">
        <f>IFERROR(IF(Y$7="","NA",IF(Y$7&lt;INDEX(T_EMP[START DATE],ROW($B10)-ROW($B$7)),"NE",IF(AND(INDEX(T_EMP[TERMINATION DATE],ROW($B10)-ROW($B$7))&gt;0,Y$7&gt;INDEX(T_EMP[TERMINATION DATE],ROW($B10)-ROW($B$7))),"NE",IF(NOT(ISERROR(MATCH(Y$7,L_HOLS,0))),"H",IF(INDEX(L_WKNDVAL,WEEKDAY(Y$7,1))=1,"WKND",INDEX(T_LEAVE[LEAVE TYPE],SUMPRODUCT(--(T_LEAVE[EMPLOYEE NAME]=$B10),--(T_LEAVE[START DATE]&lt;=Y$7),--(T_LEAVE[END DATE]&gt;=Y$7),ROW(T_LEAVE[LEAVE TYPE]))-ROW(T_LEAVE[#Headers]))))))),"")</f>
        <v/>
      </c>
      <c r="Z10" s="90" t="str">
        <f>IFERROR(IF(Z$7="","NA",IF(Z$7&lt;INDEX(T_EMP[START DATE],ROW($B10)-ROW($B$7)),"NE",IF(AND(INDEX(T_EMP[TERMINATION DATE],ROW($B10)-ROW($B$7))&gt;0,Z$7&gt;INDEX(T_EMP[TERMINATION DATE],ROW($B10)-ROW($B$7))),"NE",IF(NOT(ISERROR(MATCH(Z$7,L_HOLS,0))),"H",IF(INDEX(L_WKNDVAL,WEEKDAY(Z$7,1))=1,"WKND",INDEX(T_LEAVE[LEAVE TYPE],SUMPRODUCT(--(T_LEAVE[EMPLOYEE NAME]=$B10),--(T_LEAVE[START DATE]&lt;=Z$7),--(T_LEAVE[END DATE]&gt;=Z$7),ROW(T_LEAVE[LEAVE TYPE]))-ROW(T_LEAVE[#Headers]))))))),"")</f>
        <v/>
      </c>
      <c r="AA10" s="90" t="str">
        <f>IFERROR(IF(AA$7="","NA",IF(AA$7&lt;INDEX(T_EMP[START DATE],ROW($B10)-ROW($B$7)),"NE",IF(AND(INDEX(T_EMP[TERMINATION DATE],ROW($B10)-ROW($B$7))&gt;0,AA$7&gt;INDEX(T_EMP[TERMINATION DATE],ROW($B10)-ROW($B$7))),"NE",IF(NOT(ISERROR(MATCH(AA$7,L_HOLS,0))),"H",IF(INDEX(L_WKNDVAL,WEEKDAY(AA$7,1))=1,"WKND",INDEX(T_LEAVE[LEAVE TYPE],SUMPRODUCT(--(T_LEAVE[EMPLOYEE NAME]=$B10),--(T_LEAVE[START DATE]&lt;=AA$7),--(T_LEAVE[END DATE]&gt;=AA$7),ROW(T_LEAVE[LEAVE TYPE]))-ROW(T_LEAVE[#Headers]))))))),"")</f>
        <v/>
      </c>
      <c r="AB10" s="90" t="str">
        <f>IFERROR(IF(AB$7="","NA",IF(AB$7&lt;INDEX(T_EMP[START DATE],ROW($B10)-ROW($B$7)),"NE",IF(AND(INDEX(T_EMP[TERMINATION DATE],ROW($B10)-ROW($B$7))&gt;0,AB$7&gt;INDEX(T_EMP[TERMINATION DATE],ROW($B10)-ROW($B$7))),"NE",IF(NOT(ISERROR(MATCH(AB$7,L_HOLS,0))),"H",IF(INDEX(L_WKNDVAL,WEEKDAY(AB$7,1))=1,"WKND",INDEX(T_LEAVE[LEAVE TYPE],SUMPRODUCT(--(T_LEAVE[EMPLOYEE NAME]=$B10),--(T_LEAVE[START DATE]&lt;=AB$7),--(T_LEAVE[END DATE]&gt;=AB$7),ROW(T_LEAVE[LEAVE TYPE]))-ROW(T_LEAVE[#Headers]))))))),"")</f>
        <v/>
      </c>
      <c r="AC10" s="90" t="str">
        <f>IFERROR(IF(AC$7="","NA",IF(AC$7&lt;INDEX(T_EMP[START DATE],ROW($B10)-ROW($B$7)),"NE",IF(AND(INDEX(T_EMP[TERMINATION DATE],ROW($B10)-ROW($B$7))&gt;0,AC$7&gt;INDEX(T_EMP[TERMINATION DATE],ROW($B10)-ROW($B$7))),"NE",IF(NOT(ISERROR(MATCH(AC$7,L_HOLS,0))),"H",IF(INDEX(L_WKNDVAL,WEEKDAY(AC$7,1))=1,"WKND",INDEX(T_LEAVE[LEAVE TYPE],SUMPRODUCT(--(T_LEAVE[EMPLOYEE NAME]=$B10),--(T_LEAVE[START DATE]&lt;=AC$7),--(T_LEAVE[END DATE]&gt;=AC$7),ROW(T_LEAVE[LEAVE TYPE]))-ROW(T_LEAVE[#Headers]))))))),"")</f>
        <v/>
      </c>
      <c r="AD10" s="90" t="str">
        <f>IFERROR(IF(AD$7="","NA",IF(AD$7&lt;INDEX(T_EMP[START DATE],ROW($B10)-ROW($B$7)),"NE",IF(AND(INDEX(T_EMP[TERMINATION DATE],ROW($B10)-ROW($B$7))&gt;0,AD$7&gt;INDEX(T_EMP[TERMINATION DATE],ROW($B10)-ROW($B$7))),"NE",IF(NOT(ISERROR(MATCH(AD$7,L_HOLS,0))),"H",IF(INDEX(L_WKNDVAL,WEEKDAY(AD$7,1))=1,"WKND",INDEX(T_LEAVE[LEAVE TYPE],SUMPRODUCT(--(T_LEAVE[EMPLOYEE NAME]=$B10),--(T_LEAVE[START DATE]&lt;=AD$7),--(T_LEAVE[END DATE]&gt;=AD$7),ROW(T_LEAVE[LEAVE TYPE]))-ROW(T_LEAVE[#Headers]))))))),"")</f>
        <v/>
      </c>
      <c r="AE10" s="90" t="str">
        <f>IFERROR(IF(AE$7="","NA",IF(AE$7&lt;INDEX(T_EMP[START DATE],ROW($B10)-ROW($B$7)),"NE",IF(AND(INDEX(T_EMP[TERMINATION DATE],ROW($B10)-ROW($B$7))&gt;0,AE$7&gt;INDEX(T_EMP[TERMINATION DATE],ROW($B10)-ROW($B$7))),"NE",IF(NOT(ISERROR(MATCH(AE$7,L_HOLS,0))),"H",IF(INDEX(L_WKNDVAL,WEEKDAY(AE$7,1))=1,"WKND",INDEX(T_LEAVE[LEAVE TYPE],SUMPRODUCT(--(T_LEAVE[EMPLOYEE NAME]=$B10),--(T_LEAVE[START DATE]&lt;=AE$7),--(T_LEAVE[END DATE]&gt;=AE$7),ROW(T_LEAVE[LEAVE TYPE]))-ROW(T_LEAVE[#Headers]))))))),"")</f>
        <v/>
      </c>
      <c r="AF10" s="90" t="str">
        <f>IFERROR(IF(AF$7="","NA",IF(AF$7&lt;INDEX(T_EMP[START DATE],ROW($B10)-ROW($B$7)),"NE",IF(AND(INDEX(T_EMP[TERMINATION DATE],ROW($B10)-ROW($B$7))&gt;0,AF$7&gt;INDEX(T_EMP[TERMINATION DATE],ROW($B10)-ROW($B$7))),"NE",IF(NOT(ISERROR(MATCH(AF$7,L_HOLS,0))),"H",IF(INDEX(L_WKNDVAL,WEEKDAY(AF$7,1))=1,"WKND",INDEX(T_LEAVE[LEAVE TYPE],SUMPRODUCT(--(T_LEAVE[EMPLOYEE NAME]=$B10),--(T_LEAVE[START DATE]&lt;=AF$7),--(T_LEAVE[END DATE]&gt;=AF$7),ROW(T_LEAVE[LEAVE TYPE]))-ROW(T_LEAVE[#Headers]))))))),"")</f>
        <v/>
      </c>
      <c r="AG10" s="90" t="str">
        <f>IFERROR(IF(AG$7="","NA",IF(AG$7&lt;INDEX(T_EMP[START DATE],ROW($B10)-ROW($B$7)),"NE",IF(AND(INDEX(T_EMP[TERMINATION DATE],ROW($B10)-ROW($B$7))&gt;0,AG$7&gt;INDEX(T_EMP[TERMINATION DATE],ROW($B10)-ROW($B$7))),"NE",IF(NOT(ISERROR(MATCH(AG$7,L_HOLS,0))),"H",IF(INDEX(L_WKNDVAL,WEEKDAY(AG$7,1))=1,"WKND",INDEX(T_LEAVE[LEAVE TYPE],SUMPRODUCT(--(T_LEAVE[EMPLOYEE NAME]=$B10),--(T_LEAVE[START DATE]&lt;=AG$7),--(T_LEAVE[END DATE]&gt;=AG$7),ROW(T_LEAVE[LEAVE TYPE]))-ROW(T_LEAVE[#Headers]))))))),"")</f>
        <v>NA</v>
      </c>
      <c r="AH10" s="68"/>
      <c r="AI10" s="94" t="str">
        <f>IF(OR($B10="",AI$7=""),"",COUNTIFS($C10:$AG10,AI$7)*INDEX(T_LEAVETYPE[DAY VALUE],1))</f>
        <v/>
      </c>
      <c r="AJ10" s="94" t="str">
        <f>IF(OR($B10="",AJ$7=""),"",COUNTIFS($C10:$AG10,AJ$7)*INDEX(T_LEAVETYPE[DAY VALUE],2))</f>
        <v/>
      </c>
      <c r="AK10" s="94" t="str">
        <f>IF(OR($B10="",AK$7=""),"",COUNTIFS($C10:$AG10,AK$7)*INDEX(T_LEAVETYPE[DAY VALUE],3))</f>
        <v/>
      </c>
      <c r="AL10" s="94" t="str">
        <f>IF(OR($B10="",AL$7=""),"",COUNTIFS($C10:$AG10,AL$7)*INDEX(T_LEAVETYPE[DAY VALUE],4))</f>
        <v/>
      </c>
      <c r="AM10" s="95" t="str">
        <f>IF(OR($B10="",AM$7=""),"",COUNTIFS($C10:$AG10,AM$7)*INDEX(T_LEAVETYPE[DAY VALUE],5))</f>
        <v/>
      </c>
      <c r="AN10" s="98" t="str">
        <f t="shared" si="2"/>
        <v/>
      </c>
      <c r="AO10" s="99" t="str">
        <f t="shared" si="3"/>
        <v/>
      </c>
    </row>
    <row r="11" spans="2:41" x14ac:dyDescent="0.25">
      <c r="B11" s="86" t="str">
        <f>IFERROR(INDEX(T_EMP[EMPLOYEE NAME],ROW(B11)-ROW($B$7)),"")</f>
        <v/>
      </c>
      <c r="C11" s="89" t="str">
        <f>IFERROR(IF(C$7="","NA",IF(C$7&lt;INDEX(T_EMP[START DATE],ROW($B11)-ROW($B$7)),"NE",IF(AND(INDEX(T_EMP[TERMINATION DATE],ROW($B11)-ROW($B$7))&gt;0,C$7&gt;INDEX(T_EMP[TERMINATION DATE],ROW($B11)-ROW($B$7))),"NE",IF(NOT(ISERROR(MATCH(C$7,L_HOLS,0))),"H",IF(INDEX(L_WKNDVAL,WEEKDAY(C$7,1))=1,"WKND",INDEX(T_LEAVE[LEAVE TYPE],SUMPRODUCT(--(T_LEAVE[EMPLOYEE NAME]=$B11),--(T_LEAVE[START DATE]&lt;=C$7),--(T_LEAVE[END DATE]&gt;=C$7),ROW(T_LEAVE[LEAVE TYPE]))-ROW(T_LEAVE[#Headers]))))))),"")</f>
        <v/>
      </c>
      <c r="D11" s="90" t="str">
        <f>IFERROR(IF(D$7="","NA",IF(D$7&lt;INDEX(T_EMP[START DATE],ROW($B11)-ROW($B$7)),"NE",IF(AND(INDEX(T_EMP[TERMINATION DATE],ROW($B11)-ROW($B$7))&gt;0,D$7&gt;INDEX(T_EMP[TERMINATION DATE],ROW($B11)-ROW($B$7))),"NE",IF(NOT(ISERROR(MATCH(D$7,L_HOLS,0))),"H",IF(INDEX(L_WKNDVAL,WEEKDAY(D$7,1))=1,"WKND",INDEX(T_LEAVE[LEAVE TYPE],SUMPRODUCT(--(T_LEAVE[EMPLOYEE NAME]=$B11),--(T_LEAVE[START DATE]&lt;=D$7),--(T_LEAVE[END DATE]&gt;=D$7),ROW(T_LEAVE[LEAVE TYPE]))-ROW(T_LEAVE[#Headers]))))))),"")</f>
        <v/>
      </c>
      <c r="E11" s="90" t="str">
        <f>IFERROR(IF(E$7="","NA",IF(E$7&lt;INDEX(T_EMP[START DATE],ROW($B11)-ROW($B$7)),"NE",IF(AND(INDEX(T_EMP[TERMINATION DATE],ROW($B11)-ROW($B$7))&gt;0,E$7&gt;INDEX(T_EMP[TERMINATION DATE],ROW($B11)-ROW($B$7))),"NE",IF(NOT(ISERROR(MATCH(E$7,L_HOLS,0))),"H",IF(INDEX(L_WKNDVAL,WEEKDAY(E$7,1))=1,"WKND",INDEX(T_LEAVE[LEAVE TYPE],SUMPRODUCT(--(T_LEAVE[EMPLOYEE NAME]=$B11),--(T_LEAVE[START DATE]&lt;=E$7),--(T_LEAVE[END DATE]&gt;=E$7),ROW(T_LEAVE[LEAVE TYPE]))-ROW(T_LEAVE[#Headers]))))))),"")</f>
        <v/>
      </c>
      <c r="F11" s="90" t="str">
        <f>IFERROR(IF(F$7="","NA",IF(F$7&lt;INDEX(T_EMP[START DATE],ROW($B11)-ROW($B$7)),"NE",IF(AND(INDEX(T_EMP[TERMINATION DATE],ROW($B11)-ROW($B$7))&gt;0,F$7&gt;INDEX(T_EMP[TERMINATION DATE],ROW($B11)-ROW($B$7))),"NE",IF(NOT(ISERROR(MATCH(F$7,L_HOLS,0))),"H",IF(INDEX(L_WKNDVAL,WEEKDAY(F$7,1))=1,"WKND",INDEX(T_LEAVE[LEAVE TYPE],SUMPRODUCT(--(T_LEAVE[EMPLOYEE NAME]=$B11),--(T_LEAVE[START DATE]&lt;=F$7),--(T_LEAVE[END DATE]&gt;=F$7),ROW(T_LEAVE[LEAVE TYPE]))-ROW(T_LEAVE[#Headers]))))))),"")</f>
        <v/>
      </c>
      <c r="G11" s="90" t="str">
        <f>IFERROR(IF(G$7="","NA",IF(G$7&lt;INDEX(T_EMP[START DATE],ROW($B11)-ROW($B$7)),"NE",IF(AND(INDEX(T_EMP[TERMINATION DATE],ROW($B11)-ROW($B$7))&gt;0,G$7&gt;INDEX(T_EMP[TERMINATION DATE],ROW($B11)-ROW($B$7))),"NE",IF(NOT(ISERROR(MATCH(G$7,L_HOLS,0))),"H",IF(INDEX(L_WKNDVAL,WEEKDAY(G$7,1))=1,"WKND",INDEX(T_LEAVE[LEAVE TYPE],SUMPRODUCT(--(T_LEAVE[EMPLOYEE NAME]=$B11),--(T_LEAVE[START DATE]&lt;=G$7),--(T_LEAVE[END DATE]&gt;=G$7),ROW(T_LEAVE[LEAVE TYPE]))-ROW(T_LEAVE[#Headers]))))))),"")</f>
        <v/>
      </c>
      <c r="H11" s="90" t="str">
        <f>IFERROR(IF(H$7="","NA",IF(H$7&lt;INDEX(T_EMP[START DATE],ROW($B11)-ROW($B$7)),"NE",IF(AND(INDEX(T_EMP[TERMINATION DATE],ROW($B11)-ROW($B$7))&gt;0,H$7&gt;INDEX(T_EMP[TERMINATION DATE],ROW($B11)-ROW($B$7))),"NE",IF(NOT(ISERROR(MATCH(H$7,L_HOLS,0))),"H",IF(INDEX(L_WKNDVAL,WEEKDAY(H$7,1))=1,"WKND",INDEX(T_LEAVE[LEAVE TYPE],SUMPRODUCT(--(T_LEAVE[EMPLOYEE NAME]=$B11),--(T_LEAVE[START DATE]&lt;=H$7),--(T_LEAVE[END DATE]&gt;=H$7),ROW(T_LEAVE[LEAVE TYPE]))-ROW(T_LEAVE[#Headers]))))))),"")</f>
        <v/>
      </c>
      <c r="I11" s="90" t="str">
        <f>IFERROR(IF(I$7="","NA",IF(I$7&lt;INDEX(T_EMP[START DATE],ROW($B11)-ROW($B$7)),"NE",IF(AND(INDEX(T_EMP[TERMINATION DATE],ROW($B11)-ROW($B$7))&gt;0,I$7&gt;INDEX(T_EMP[TERMINATION DATE],ROW($B11)-ROW($B$7))),"NE",IF(NOT(ISERROR(MATCH(I$7,L_HOLS,0))),"H",IF(INDEX(L_WKNDVAL,WEEKDAY(I$7,1))=1,"WKND",INDEX(T_LEAVE[LEAVE TYPE],SUMPRODUCT(--(T_LEAVE[EMPLOYEE NAME]=$B11),--(T_LEAVE[START DATE]&lt;=I$7),--(T_LEAVE[END DATE]&gt;=I$7),ROW(T_LEAVE[LEAVE TYPE]))-ROW(T_LEAVE[#Headers]))))))),"")</f>
        <v/>
      </c>
      <c r="J11" s="90" t="str">
        <f>IFERROR(IF(J$7="","NA",IF(J$7&lt;INDEX(T_EMP[START DATE],ROW($B11)-ROW($B$7)),"NE",IF(AND(INDEX(T_EMP[TERMINATION DATE],ROW($B11)-ROW($B$7))&gt;0,J$7&gt;INDEX(T_EMP[TERMINATION DATE],ROW($B11)-ROW($B$7))),"NE",IF(NOT(ISERROR(MATCH(J$7,L_HOLS,0))),"H",IF(INDEX(L_WKNDVAL,WEEKDAY(J$7,1))=1,"WKND",INDEX(T_LEAVE[LEAVE TYPE],SUMPRODUCT(--(T_LEAVE[EMPLOYEE NAME]=$B11),--(T_LEAVE[START DATE]&lt;=J$7),--(T_LEAVE[END DATE]&gt;=J$7),ROW(T_LEAVE[LEAVE TYPE]))-ROW(T_LEAVE[#Headers]))))))),"")</f>
        <v/>
      </c>
      <c r="K11" s="90" t="str">
        <f>IFERROR(IF(K$7="","NA",IF(K$7&lt;INDEX(T_EMP[START DATE],ROW($B11)-ROW($B$7)),"NE",IF(AND(INDEX(T_EMP[TERMINATION DATE],ROW($B11)-ROW($B$7))&gt;0,K$7&gt;INDEX(T_EMP[TERMINATION DATE],ROW($B11)-ROW($B$7))),"NE",IF(NOT(ISERROR(MATCH(K$7,L_HOLS,0))),"H",IF(INDEX(L_WKNDVAL,WEEKDAY(K$7,1))=1,"WKND",INDEX(T_LEAVE[LEAVE TYPE],SUMPRODUCT(--(T_LEAVE[EMPLOYEE NAME]=$B11),--(T_LEAVE[START DATE]&lt;=K$7),--(T_LEAVE[END DATE]&gt;=K$7),ROW(T_LEAVE[LEAVE TYPE]))-ROW(T_LEAVE[#Headers]))))))),"")</f>
        <v/>
      </c>
      <c r="L11" s="90" t="str">
        <f>IFERROR(IF(L$7="","NA",IF(L$7&lt;INDEX(T_EMP[START DATE],ROW($B11)-ROW($B$7)),"NE",IF(AND(INDEX(T_EMP[TERMINATION DATE],ROW($B11)-ROW($B$7))&gt;0,L$7&gt;INDEX(T_EMP[TERMINATION DATE],ROW($B11)-ROW($B$7))),"NE",IF(NOT(ISERROR(MATCH(L$7,L_HOLS,0))),"H",IF(INDEX(L_WKNDVAL,WEEKDAY(L$7,1))=1,"WKND",INDEX(T_LEAVE[LEAVE TYPE],SUMPRODUCT(--(T_LEAVE[EMPLOYEE NAME]=$B11),--(T_LEAVE[START DATE]&lt;=L$7),--(T_LEAVE[END DATE]&gt;=L$7),ROW(T_LEAVE[LEAVE TYPE]))-ROW(T_LEAVE[#Headers]))))))),"")</f>
        <v/>
      </c>
      <c r="M11" s="90" t="str">
        <f>IFERROR(IF(M$7="","NA",IF(M$7&lt;INDEX(T_EMP[START DATE],ROW($B11)-ROW($B$7)),"NE",IF(AND(INDEX(T_EMP[TERMINATION DATE],ROW($B11)-ROW($B$7))&gt;0,M$7&gt;INDEX(T_EMP[TERMINATION DATE],ROW($B11)-ROW($B$7))),"NE",IF(NOT(ISERROR(MATCH(M$7,L_HOLS,0))),"H",IF(INDEX(L_WKNDVAL,WEEKDAY(M$7,1))=1,"WKND",INDEX(T_LEAVE[LEAVE TYPE],SUMPRODUCT(--(T_LEAVE[EMPLOYEE NAME]=$B11),--(T_LEAVE[START DATE]&lt;=M$7),--(T_LEAVE[END DATE]&gt;=M$7),ROW(T_LEAVE[LEAVE TYPE]))-ROW(T_LEAVE[#Headers]))))))),"")</f>
        <v/>
      </c>
      <c r="N11" s="90" t="str">
        <f>IFERROR(IF(N$7="","NA",IF(N$7&lt;INDEX(T_EMP[START DATE],ROW($B11)-ROW($B$7)),"NE",IF(AND(INDEX(T_EMP[TERMINATION DATE],ROW($B11)-ROW($B$7))&gt;0,N$7&gt;INDEX(T_EMP[TERMINATION DATE],ROW($B11)-ROW($B$7))),"NE",IF(NOT(ISERROR(MATCH(N$7,L_HOLS,0))),"H",IF(INDEX(L_WKNDVAL,WEEKDAY(N$7,1))=1,"WKND",INDEX(T_LEAVE[LEAVE TYPE],SUMPRODUCT(--(T_LEAVE[EMPLOYEE NAME]=$B11),--(T_LEAVE[START DATE]&lt;=N$7),--(T_LEAVE[END DATE]&gt;=N$7),ROW(T_LEAVE[LEAVE TYPE]))-ROW(T_LEAVE[#Headers]))))))),"")</f>
        <v/>
      </c>
      <c r="O11" s="90" t="str">
        <f>IFERROR(IF(O$7="","NA",IF(O$7&lt;INDEX(T_EMP[START DATE],ROW($B11)-ROW($B$7)),"NE",IF(AND(INDEX(T_EMP[TERMINATION DATE],ROW($B11)-ROW($B$7))&gt;0,O$7&gt;INDEX(T_EMP[TERMINATION DATE],ROW($B11)-ROW($B$7))),"NE",IF(NOT(ISERROR(MATCH(O$7,L_HOLS,0))),"H",IF(INDEX(L_WKNDVAL,WEEKDAY(O$7,1))=1,"WKND",INDEX(T_LEAVE[LEAVE TYPE],SUMPRODUCT(--(T_LEAVE[EMPLOYEE NAME]=$B11),--(T_LEAVE[START DATE]&lt;=O$7),--(T_LEAVE[END DATE]&gt;=O$7),ROW(T_LEAVE[LEAVE TYPE]))-ROW(T_LEAVE[#Headers]))))))),"")</f>
        <v/>
      </c>
      <c r="P11" s="90" t="str">
        <f>IFERROR(IF(P$7="","NA",IF(P$7&lt;INDEX(T_EMP[START DATE],ROW($B11)-ROW($B$7)),"NE",IF(AND(INDEX(T_EMP[TERMINATION DATE],ROW($B11)-ROW($B$7))&gt;0,P$7&gt;INDEX(T_EMP[TERMINATION DATE],ROW($B11)-ROW($B$7))),"NE",IF(NOT(ISERROR(MATCH(P$7,L_HOLS,0))),"H",IF(INDEX(L_WKNDVAL,WEEKDAY(P$7,1))=1,"WKND",INDEX(T_LEAVE[LEAVE TYPE],SUMPRODUCT(--(T_LEAVE[EMPLOYEE NAME]=$B11),--(T_LEAVE[START DATE]&lt;=P$7),--(T_LEAVE[END DATE]&gt;=P$7),ROW(T_LEAVE[LEAVE TYPE]))-ROW(T_LEAVE[#Headers]))))))),"")</f>
        <v/>
      </c>
      <c r="Q11" s="90" t="str">
        <f>IFERROR(IF(Q$7="","NA",IF(Q$7&lt;INDEX(T_EMP[START DATE],ROW($B11)-ROW($B$7)),"NE",IF(AND(INDEX(T_EMP[TERMINATION DATE],ROW($B11)-ROW($B$7))&gt;0,Q$7&gt;INDEX(T_EMP[TERMINATION DATE],ROW($B11)-ROW($B$7))),"NE",IF(NOT(ISERROR(MATCH(Q$7,L_HOLS,0))),"H",IF(INDEX(L_WKNDVAL,WEEKDAY(Q$7,1))=1,"WKND",INDEX(T_LEAVE[LEAVE TYPE],SUMPRODUCT(--(T_LEAVE[EMPLOYEE NAME]=$B11),--(T_LEAVE[START DATE]&lt;=Q$7),--(T_LEAVE[END DATE]&gt;=Q$7),ROW(T_LEAVE[LEAVE TYPE]))-ROW(T_LEAVE[#Headers]))))))),"")</f>
        <v/>
      </c>
      <c r="R11" s="90" t="str">
        <f>IFERROR(IF(R$7="","NA",IF(R$7&lt;INDEX(T_EMP[START DATE],ROW($B11)-ROW($B$7)),"NE",IF(AND(INDEX(T_EMP[TERMINATION DATE],ROW($B11)-ROW($B$7))&gt;0,R$7&gt;INDEX(T_EMP[TERMINATION DATE],ROW($B11)-ROW($B$7))),"NE",IF(NOT(ISERROR(MATCH(R$7,L_HOLS,0))),"H",IF(INDEX(L_WKNDVAL,WEEKDAY(R$7,1))=1,"WKND",INDEX(T_LEAVE[LEAVE TYPE],SUMPRODUCT(--(T_LEAVE[EMPLOYEE NAME]=$B11),--(T_LEAVE[START DATE]&lt;=R$7),--(T_LEAVE[END DATE]&gt;=R$7),ROW(T_LEAVE[LEAVE TYPE]))-ROW(T_LEAVE[#Headers]))))))),"")</f>
        <v/>
      </c>
      <c r="S11" s="90" t="str">
        <f>IFERROR(IF(S$7="","NA",IF(S$7&lt;INDEX(T_EMP[START DATE],ROW($B11)-ROW($B$7)),"NE",IF(AND(INDEX(T_EMP[TERMINATION DATE],ROW($B11)-ROW($B$7))&gt;0,S$7&gt;INDEX(T_EMP[TERMINATION DATE],ROW($B11)-ROW($B$7))),"NE",IF(NOT(ISERROR(MATCH(S$7,L_HOLS,0))),"H",IF(INDEX(L_WKNDVAL,WEEKDAY(S$7,1))=1,"WKND",INDEX(T_LEAVE[LEAVE TYPE],SUMPRODUCT(--(T_LEAVE[EMPLOYEE NAME]=$B11),--(T_LEAVE[START DATE]&lt;=S$7),--(T_LEAVE[END DATE]&gt;=S$7),ROW(T_LEAVE[LEAVE TYPE]))-ROW(T_LEAVE[#Headers]))))))),"")</f>
        <v/>
      </c>
      <c r="T11" s="90" t="str">
        <f>IFERROR(IF(T$7="","NA",IF(T$7&lt;INDEX(T_EMP[START DATE],ROW($B11)-ROW($B$7)),"NE",IF(AND(INDEX(T_EMP[TERMINATION DATE],ROW($B11)-ROW($B$7))&gt;0,T$7&gt;INDEX(T_EMP[TERMINATION DATE],ROW($B11)-ROW($B$7))),"NE",IF(NOT(ISERROR(MATCH(T$7,L_HOLS,0))),"H",IF(INDEX(L_WKNDVAL,WEEKDAY(T$7,1))=1,"WKND",INDEX(T_LEAVE[LEAVE TYPE],SUMPRODUCT(--(T_LEAVE[EMPLOYEE NAME]=$B11),--(T_LEAVE[START DATE]&lt;=T$7),--(T_LEAVE[END DATE]&gt;=T$7),ROW(T_LEAVE[LEAVE TYPE]))-ROW(T_LEAVE[#Headers]))))))),"")</f>
        <v/>
      </c>
      <c r="U11" s="90" t="str">
        <f>IFERROR(IF(U$7="","NA",IF(U$7&lt;INDEX(T_EMP[START DATE],ROW($B11)-ROW($B$7)),"NE",IF(AND(INDEX(T_EMP[TERMINATION DATE],ROW($B11)-ROW($B$7))&gt;0,U$7&gt;INDEX(T_EMP[TERMINATION DATE],ROW($B11)-ROW($B$7))),"NE",IF(NOT(ISERROR(MATCH(U$7,L_HOLS,0))),"H",IF(INDEX(L_WKNDVAL,WEEKDAY(U$7,1))=1,"WKND",INDEX(T_LEAVE[LEAVE TYPE],SUMPRODUCT(--(T_LEAVE[EMPLOYEE NAME]=$B11),--(T_LEAVE[START DATE]&lt;=U$7),--(T_LEAVE[END DATE]&gt;=U$7),ROW(T_LEAVE[LEAVE TYPE]))-ROW(T_LEAVE[#Headers]))))))),"")</f>
        <v/>
      </c>
      <c r="V11" s="90" t="str">
        <f>IFERROR(IF(V$7="","NA",IF(V$7&lt;INDEX(T_EMP[START DATE],ROW($B11)-ROW($B$7)),"NE",IF(AND(INDEX(T_EMP[TERMINATION DATE],ROW($B11)-ROW($B$7))&gt;0,V$7&gt;INDEX(T_EMP[TERMINATION DATE],ROW($B11)-ROW($B$7))),"NE",IF(NOT(ISERROR(MATCH(V$7,L_HOLS,0))),"H",IF(INDEX(L_WKNDVAL,WEEKDAY(V$7,1))=1,"WKND",INDEX(T_LEAVE[LEAVE TYPE],SUMPRODUCT(--(T_LEAVE[EMPLOYEE NAME]=$B11),--(T_LEAVE[START DATE]&lt;=V$7),--(T_LEAVE[END DATE]&gt;=V$7),ROW(T_LEAVE[LEAVE TYPE]))-ROW(T_LEAVE[#Headers]))))))),"")</f>
        <v/>
      </c>
      <c r="W11" s="90" t="str">
        <f>IFERROR(IF(W$7="","NA",IF(W$7&lt;INDEX(T_EMP[START DATE],ROW($B11)-ROW($B$7)),"NE",IF(AND(INDEX(T_EMP[TERMINATION DATE],ROW($B11)-ROW($B$7))&gt;0,W$7&gt;INDEX(T_EMP[TERMINATION DATE],ROW($B11)-ROW($B$7))),"NE",IF(NOT(ISERROR(MATCH(W$7,L_HOLS,0))),"H",IF(INDEX(L_WKNDVAL,WEEKDAY(W$7,1))=1,"WKND",INDEX(T_LEAVE[LEAVE TYPE],SUMPRODUCT(--(T_LEAVE[EMPLOYEE NAME]=$B11),--(T_LEAVE[START DATE]&lt;=W$7),--(T_LEAVE[END DATE]&gt;=W$7),ROW(T_LEAVE[LEAVE TYPE]))-ROW(T_LEAVE[#Headers]))))))),"")</f>
        <v/>
      </c>
      <c r="X11" s="90" t="str">
        <f>IFERROR(IF(X$7="","NA",IF(X$7&lt;INDEX(T_EMP[START DATE],ROW($B11)-ROW($B$7)),"NE",IF(AND(INDEX(T_EMP[TERMINATION DATE],ROW($B11)-ROW($B$7))&gt;0,X$7&gt;INDEX(T_EMP[TERMINATION DATE],ROW($B11)-ROW($B$7))),"NE",IF(NOT(ISERROR(MATCH(X$7,L_HOLS,0))),"H",IF(INDEX(L_WKNDVAL,WEEKDAY(X$7,1))=1,"WKND",INDEX(T_LEAVE[LEAVE TYPE],SUMPRODUCT(--(T_LEAVE[EMPLOYEE NAME]=$B11),--(T_LEAVE[START DATE]&lt;=X$7),--(T_LEAVE[END DATE]&gt;=X$7),ROW(T_LEAVE[LEAVE TYPE]))-ROW(T_LEAVE[#Headers]))))))),"")</f>
        <v/>
      </c>
      <c r="Y11" s="90" t="str">
        <f>IFERROR(IF(Y$7="","NA",IF(Y$7&lt;INDEX(T_EMP[START DATE],ROW($B11)-ROW($B$7)),"NE",IF(AND(INDEX(T_EMP[TERMINATION DATE],ROW($B11)-ROW($B$7))&gt;0,Y$7&gt;INDEX(T_EMP[TERMINATION DATE],ROW($B11)-ROW($B$7))),"NE",IF(NOT(ISERROR(MATCH(Y$7,L_HOLS,0))),"H",IF(INDEX(L_WKNDVAL,WEEKDAY(Y$7,1))=1,"WKND",INDEX(T_LEAVE[LEAVE TYPE],SUMPRODUCT(--(T_LEAVE[EMPLOYEE NAME]=$B11),--(T_LEAVE[START DATE]&lt;=Y$7),--(T_LEAVE[END DATE]&gt;=Y$7),ROW(T_LEAVE[LEAVE TYPE]))-ROW(T_LEAVE[#Headers]))))))),"")</f>
        <v/>
      </c>
      <c r="Z11" s="90" t="str">
        <f>IFERROR(IF(Z$7="","NA",IF(Z$7&lt;INDEX(T_EMP[START DATE],ROW($B11)-ROW($B$7)),"NE",IF(AND(INDEX(T_EMP[TERMINATION DATE],ROW($B11)-ROW($B$7))&gt;0,Z$7&gt;INDEX(T_EMP[TERMINATION DATE],ROW($B11)-ROW($B$7))),"NE",IF(NOT(ISERROR(MATCH(Z$7,L_HOLS,0))),"H",IF(INDEX(L_WKNDVAL,WEEKDAY(Z$7,1))=1,"WKND",INDEX(T_LEAVE[LEAVE TYPE],SUMPRODUCT(--(T_LEAVE[EMPLOYEE NAME]=$B11),--(T_LEAVE[START DATE]&lt;=Z$7),--(T_LEAVE[END DATE]&gt;=Z$7),ROW(T_LEAVE[LEAVE TYPE]))-ROW(T_LEAVE[#Headers]))))))),"")</f>
        <v/>
      </c>
      <c r="AA11" s="90" t="str">
        <f>IFERROR(IF(AA$7="","NA",IF(AA$7&lt;INDEX(T_EMP[START DATE],ROW($B11)-ROW($B$7)),"NE",IF(AND(INDEX(T_EMP[TERMINATION DATE],ROW($B11)-ROW($B$7))&gt;0,AA$7&gt;INDEX(T_EMP[TERMINATION DATE],ROW($B11)-ROW($B$7))),"NE",IF(NOT(ISERROR(MATCH(AA$7,L_HOLS,0))),"H",IF(INDEX(L_WKNDVAL,WEEKDAY(AA$7,1))=1,"WKND",INDEX(T_LEAVE[LEAVE TYPE],SUMPRODUCT(--(T_LEAVE[EMPLOYEE NAME]=$B11),--(T_LEAVE[START DATE]&lt;=AA$7),--(T_LEAVE[END DATE]&gt;=AA$7),ROW(T_LEAVE[LEAVE TYPE]))-ROW(T_LEAVE[#Headers]))))))),"")</f>
        <v/>
      </c>
      <c r="AB11" s="90" t="str">
        <f>IFERROR(IF(AB$7="","NA",IF(AB$7&lt;INDEX(T_EMP[START DATE],ROW($B11)-ROW($B$7)),"NE",IF(AND(INDEX(T_EMP[TERMINATION DATE],ROW($B11)-ROW($B$7))&gt;0,AB$7&gt;INDEX(T_EMP[TERMINATION DATE],ROW($B11)-ROW($B$7))),"NE",IF(NOT(ISERROR(MATCH(AB$7,L_HOLS,0))),"H",IF(INDEX(L_WKNDVAL,WEEKDAY(AB$7,1))=1,"WKND",INDEX(T_LEAVE[LEAVE TYPE],SUMPRODUCT(--(T_LEAVE[EMPLOYEE NAME]=$B11),--(T_LEAVE[START DATE]&lt;=AB$7),--(T_LEAVE[END DATE]&gt;=AB$7),ROW(T_LEAVE[LEAVE TYPE]))-ROW(T_LEAVE[#Headers]))))))),"")</f>
        <v/>
      </c>
      <c r="AC11" s="90" t="str">
        <f>IFERROR(IF(AC$7="","NA",IF(AC$7&lt;INDEX(T_EMP[START DATE],ROW($B11)-ROW($B$7)),"NE",IF(AND(INDEX(T_EMP[TERMINATION DATE],ROW($B11)-ROW($B$7))&gt;0,AC$7&gt;INDEX(T_EMP[TERMINATION DATE],ROW($B11)-ROW($B$7))),"NE",IF(NOT(ISERROR(MATCH(AC$7,L_HOLS,0))),"H",IF(INDEX(L_WKNDVAL,WEEKDAY(AC$7,1))=1,"WKND",INDEX(T_LEAVE[LEAVE TYPE],SUMPRODUCT(--(T_LEAVE[EMPLOYEE NAME]=$B11),--(T_LEAVE[START DATE]&lt;=AC$7),--(T_LEAVE[END DATE]&gt;=AC$7),ROW(T_LEAVE[LEAVE TYPE]))-ROW(T_LEAVE[#Headers]))))))),"")</f>
        <v/>
      </c>
      <c r="AD11" s="90" t="str">
        <f>IFERROR(IF(AD$7="","NA",IF(AD$7&lt;INDEX(T_EMP[START DATE],ROW($B11)-ROW($B$7)),"NE",IF(AND(INDEX(T_EMP[TERMINATION DATE],ROW($B11)-ROW($B$7))&gt;0,AD$7&gt;INDEX(T_EMP[TERMINATION DATE],ROW($B11)-ROW($B$7))),"NE",IF(NOT(ISERROR(MATCH(AD$7,L_HOLS,0))),"H",IF(INDEX(L_WKNDVAL,WEEKDAY(AD$7,1))=1,"WKND",INDEX(T_LEAVE[LEAVE TYPE],SUMPRODUCT(--(T_LEAVE[EMPLOYEE NAME]=$B11),--(T_LEAVE[START DATE]&lt;=AD$7),--(T_LEAVE[END DATE]&gt;=AD$7),ROW(T_LEAVE[LEAVE TYPE]))-ROW(T_LEAVE[#Headers]))))))),"")</f>
        <v/>
      </c>
      <c r="AE11" s="90" t="str">
        <f>IFERROR(IF(AE$7="","NA",IF(AE$7&lt;INDEX(T_EMP[START DATE],ROW($B11)-ROW($B$7)),"NE",IF(AND(INDEX(T_EMP[TERMINATION DATE],ROW($B11)-ROW($B$7))&gt;0,AE$7&gt;INDEX(T_EMP[TERMINATION DATE],ROW($B11)-ROW($B$7))),"NE",IF(NOT(ISERROR(MATCH(AE$7,L_HOLS,0))),"H",IF(INDEX(L_WKNDVAL,WEEKDAY(AE$7,1))=1,"WKND",INDEX(T_LEAVE[LEAVE TYPE],SUMPRODUCT(--(T_LEAVE[EMPLOYEE NAME]=$B11),--(T_LEAVE[START DATE]&lt;=AE$7),--(T_LEAVE[END DATE]&gt;=AE$7),ROW(T_LEAVE[LEAVE TYPE]))-ROW(T_LEAVE[#Headers]))))))),"")</f>
        <v/>
      </c>
      <c r="AF11" s="90" t="str">
        <f>IFERROR(IF(AF$7="","NA",IF(AF$7&lt;INDEX(T_EMP[START DATE],ROW($B11)-ROW($B$7)),"NE",IF(AND(INDEX(T_EMP[TERMINATION DATE],ROW($B11)-ROW($B$7))&gt;0,AF$7&gt;INDEX(T_EMP[TERMINATION DATE],ROW($B11)-ROW($B$7))),"NE",IF(NOT(ISERROR(MATCH(AF$7,L_HOLS,0))),"H",IF(INDEX(L_WKNDVAL,WEEKDAY(AF$7,1))=1,"WKND",INDEX(T_LEAVE[LEAVE TYPE],SUMPRODUCT(--(T_LEAVE[EMPLOYEE NAME]=$B11),--(T_LEAVE[START DATE]&lt;=AF$7),--(T_LEAVE[END DATE]&gt;=AF$7),ROW(T_LEAVE[LEAVE TYPE]))-ROW(T_LEAVE[#Headers]))))))),"")</f>
        <v/>
      </c>
      <c r="AG11" s="90" t="str">
        <f>IFERROR(IF(AG$7="","NA",IF(AG$7&lt;INDEX(T_EMP[START DATE],ROW($B11)-ROW($B$7)),"NE",IF(AND(INDEX(T_EMP[TERMINATION DATE],ROW($B11)-ROW($B$7))&gt;0,AG$7&gt;INDEX(T_EMP[TERMINATION DATE],ROW($B11)-ROW($B$7))),"NE",IF(NOT(ISERROR(MATCH(AG$7,L_HOLS,0))),"H",IF(INDEX(L_WKNDVAL,WEEKDAY(AG$7,1))=1,"WKND",INDEX(T_LEAVE[LEAVE TYPE],SUMPRODUCT(--(T_LEAVE[EMPLOYEE NAME]=$B11),--(T_LEAVE[START DATE]&lt;=AG$7),--(T_LEAVE[END DATE]&gt;=AG$7),ROW(T_LEAVE[LEAVE TYPE]))-ROW(T_LEAVE[#Headers]))))))),"")</f>
        <v>NA</v>
      </c>
      <c r="AH11" s="68"/>
      <c r="AI11" s="94" t="str">
        <f>IF(OR($B11="",AI$7=""),"",COUNTIFS($C11:$AG11,AI$7)*INDEX(T_LEAVETYPE[DAY VALUE],1))</f>
        <v/>
      </c>
      <c r="AJ11" s="94" t="str">
        <f>IF(OR($B11="",AJ$7=""),"",COUNTIFS($C11:$AG11,AJ$7)*INDEX(T_LEAVETYPE[DAY VALUE],2))</f>
        <v/>
      </c>
      <c r="AK11" s="94" t="str">
        <f>IF(OR($B11="",AK$7=""),"",COUNTIFS($C11:$AG11,AK$7)*INDEX(T_LEAVETYPE[DAY VALUE],3))</f>
        <v/>
      </c>
      <c r="AL11" s="94" t="str">
        <f>IF(OR($B11="",AL$7=""),"",COUNTIFS($C11:$AG11,AL$7)*INDEX(T_LEAVETYPE[DAY VALUE],4))</f>
        <v/>
      </c>
      <c r="AM11" s="95" t="str">
        <f>IF(OR($B11="",AM$7=""),"",COUNTIFS($C11:$AG11,AM$7)*INDEX(T_LEAVETYPE[DAY VALUE],5))</f>
        <v/>
      </c>
      <c r="AN11" s="98" t="str">
        <f t="shared" si="2"/>
        <v/>
      </c>
      <c r="AO11" s="99" t="str">
        <f t="shared" si="3"/>
        <v/>
      </c>
    </row>
    <row r="12" spans="2:41" x14ac:dyDescent="0.25">
      <c r="B12" s="86" t="str">
        <f>IFERROR(INDEX(T_EMP[EMPLOYEE NAME],ROW(B12)-ROW($B$7)),"")</f>
        <v/>
      </c>
      <c r="C12" s="89" t="str">
        <f>IFERROR(IF(C$7="","NA",IF(C$7&lt;INDEX(T_EMP[START DATE],ROW($B12)-ROW($B$7)),"NE",IF(AND(INDEX(T_EMP[TERMINATION DATE],ROW($B12)-ROW($B$7))&gt;0,C$7&gt;INDEX(T_EMP[TERMINATION DATE],ROW($B12)-ROW($B$7))),"NE",IF(NOT(ISERROR(MATCH(C$7,L_HOLS,0))),"H",IF(INDEX(L_WKNDVAL,WEEKDAY(C$7,1))=1,"WKND",INDEX(T_LEAVE[LEAVE TYPE],SUMPRODUCT(--(T_LEAVE[EMPLOYEE NAME]=$B12),--(T_LEAVE[START DATE]&lt;=C$7),--(T_LEAVE[END DATE]&gt;=C$7),ROW(T_LEAVE[LEAVE TYPE]))-ROW(T_LEAVE[#Headers]))))))),"")</f>
        <v/>
      </c>
      <c r="D12" s="90" t="str">
        <f>IFERROR(IF(D$7="","NA",IF(D$7&lt;INDEX(T_EMP[START DATE],ROW($B12)-ROW($B$7)),"NE",IF(AND(INDEX(T_EMP[TERMINATION DATE],ROW($B12)-ROW($B$7))&gt;0,D$7&gt;INDEX(T_EMP[TERMINATION DATE],ROW($B12)-ROW($B$7))),"NE",IF(NOT(ISERROR(MATCH(D$7,L_HOLS,0))),"H",IF(INDEX(L_WKNDVAL,WEEKDAY(D$7,1))=1,"WKND",INDEX(T_LEAVE[LEAVE TYPE],SUMPRODUCT(--(T_LEAVE[EMPLOYEE NAME]=$B12),--(T_LEAVE[START DATE]&lt;=D$7),--(T_LEAVE[END DATE]&gt;=D$7),ROW(T_LEAVE[LEAVE TYPE]))-ROW(T_LEAVE[#Headers]))))))),"")</f>
        <v/>
      </c>
      <c r="E12" s="90" t="str">
        <f>IFERROR(IF(E$7="","NA",IF(E$7&lt;INDEX(T_EMP[START DATE],ROW($B12)-ROW($B$7)),"NE",IF(AND(INDEX(T_EMP[TERMINATION DATE],ROW($B12)-ROW($B$7))&gt;0,E$7&gt;INDEX(T_EMP[TERMINATION DATE],ROW($B12)-ROW($B$7))),"NE",IF(NOT(ISERROR(MATCH(E$7,L_HOLS,0))),"H",IF(INDEX(L_WKNDVAL,WEEKDAY(E$7,1))=1,"WKND",INDEX(T_LEAVE[LEAVE TYPE],SUMPRODUCT(--(T_LEAVE[EMPLOYEE NAME]=$B12),--(T_LEAVE[START DATE]&lt;=E$7),--(T_LEAVE[END DATE]&gt;=E$7),ROW(T_LEAVE[LEAVE TYPE]))-ROW(T_LEAVE[#Headers]))))))),"")</f>
        <v/>
      </c>
      <c r="F12" s="90" t="str">
        <f>IFERROR(IF(F$7="","NA",IF(F$7&lt;INDEX(T_EMP[START DATE],ROW($B12)-ROW($B$7)),"NE",IF(AND(INDEX(T_EMP[TERMINATION DATE],ROW($B12)-ROW($B$7))&gt;0,F$7&gt;INDEX(T_EMP[TERMINATION DATE],ROW($B12)-ROW($B$7))),"NE",IF(NOT(ISERROR(MATCH(F$7,L_HOLS,0))),"H",IF(INDEX(L_WKNDVAL,WEEKDAY(F$7,1))=1,"WKND",INDEX(T_LEAVE[LEAVE TYPE],SUMPRODUCT(--(T_LEAVE[EMPLOYEE NAME]=$B12),--(T_LEAVE[START DATE]&lt;=F$7),--(T_LEAVE[END DATE]&gt;=F$7),ROW(T_LEAVE[LEAVE TYPE]))-ROW(T_LEAVE[#Headers]))))))),"")</f>
        <v/>
      </c>
      <c r="G12" s="90" t="str">
        <f>IFERROR(IF(G$7="","NA",IF(G$7&lt;INDEX(T_EMP[START DATE],ROW($B12)-ROW($B$7)),"NE",IF(AND(INDEX(T_EMP[TERMINATION DATE],ROW($B12)-ROW($B$7))&gt;0,G$7&gt;INDEX(T_EMP[TERMINATION DATE],ROW($B12)-ROW($B$7))),"NE",IF(NOT(ISERROR(MATCH(G$7,L_HOLS,0))),"H",IF(INDEX(L_WKNDVAL,WEEKDAY(G$7,1))=1,"WKND",INDEX(T_LEAVE[LEAVE TYPE],SUMPRODUCT(--(T_LEAVE[EMPLOYEE NAME]=$B12),--(T_LEAVE[START DATE]&lt;=G$7),--(T_LEAVE[END DATE]&gt;=G$7),ROW(T_LEAVE[LEAVE TYPE]))-ROW(T_LEAVE[#Headers]))))))),"")</f>
        <v/>
      </c>
      <c r="H12" s="90" t="str">
        <f>IFERROR(IF(H$7="","NA",IF(H$7&lt;INDEX(T_EMP[START DATE],ROW($B12)-ROW($B$7)),"NE",IF(AND(INDEX(T_EMP[TERMINATION DATE],ROW($B12)-ROW($B$7))&gt;0,H$7&gt;INDEX(T_EMP[TERMINATION DATE],ROW($B12)-ROW($B$7))),"NE",IF(NOT(ISERROR(MATCH(H$7,L_HOLS,0))),"H",IF(INDEX(L_WKNDVAL,WEEKDAY(H$7,1))=1,"WKND",INDEX(T_LEAVE[LEAVE TYPE],SUMPRODUCT(--(T_LEAVE[EMPLOYEE NAME]=$B12),--(T_LEAVE[START DATE]&lt;=H$7),--(T_LEAVE[END DATE]&gt;=H$7),ROW(T_LEAVE[LEAVE TYPE]))-ROW(T_LEAVE[#Headers]))))))),"")</f>
        <v/>
      </c>
      <c r="I12" s="90" t="str">
        <f>IFERROR(IF(I$7="","NA",IF(I$7&lt;INDEX(T_EMP[START DATE],ROW($B12)-ROW($B$7)),"NE",IF(AND(INDEX(T_EMP[TERMINATION DATE],ROW($B12)-ROW($B$7))&gt;0,I$7&gt;INDEX(T_EMP[TERMINATION DATE],ROW($B12)-ROW($B$7))),"NE",IF(NOT(ISERROR(MATCH(I$7,L_HOLS,0))),"H",IF(INDEX(L_WKNDVAL,WEEKDAY(I$7,1))=1,"WKND",INDEX(T_LEAVE[LEAVE TYPE],SUMPRODUCT(--(T_LEAVE[EMPLOYEE NAME]=$B12),--(T_LEAVE[START DATE]&lt;=I$7),--(T_LEAVE[END DATE]&gt;=I$7),ROW(T_LEAVE[LEAVE TYPE]))-ROW(T_LEAVE[#Headers]))))))),"")</f>
        <v/>
      </c>
      <c r="J12" s="90" t="str">
        <f>IFERROR(IF(J$7="","NA",IF(J$7&lt;INDEX(T_EMP[START DATE],ROW($B12)-ROW($B$7)),"NE",IF(AND(INDEX(T_EMP[TERMINATION DATE],ROW($B12)-ROW($B$7))&gt;0,J$7&gt;INDEX(T_EMP[TERMINATION DATE],ROW($B12)-ROW($B$7))),"NE",IF(NOT(ISERROR(MATCH(J$7,L_HOLS,0))),"H",IF(INDEX(L_WKNDVAL,WEEKDAY(J$7,1))=1,"WKND",INDEX(T_LEAVE[LEAVE TYPE],SUMPRODUCT(--(T_LEAVE[EMPLOYEE NAME]=$B12),--(T_LEAVE[START DATE]&lt;=J$7),--(T_LEAVE[END DATE]&gt;=J$7),ROW(T_LEAVE[LEAVE TYPE]))-ROW(T_LEAVE[#Headers]))))))),"")</f>
        <v/>
      </c>
      <c r="K12" s="90" t="str">
        <f>IFERROR(IF(K$7="","NA",IF(K$7&lt;INDEX(T_EMP[START DATE],ROW($B12)-ROW($B$7)),"NE",IF(AND(INDEX(T_EMP[TERMINATION DATE],ROW($B12)-ROW($B$7))&gt;0,K$7&gt;INDEX(T_EMP[TERMINATION DATE],ROW($B12)-ROW($B$7))),"NE",IF(NOT(ISERROR(MATCH(K$7,L_HOLS,0))),"H",IF(INDEX(L_WKNDVAL,WEEKDAY(K$7,1))=1,"WKND",INDEX(T_LEAVE[LEAVE TYPE],SUMPRODUCT(--(T_LEAVE[EMPLOYEE NAME]=$B12),--(T_LEAVE[START DATE]&lt;=K$7),--(T_LEAVE[END DATE]&gt;=K$7),ROW(T_LEAVE[LEAVE TYPE]))-ROW(T_LEAVE[#Headers]))))))),"")</f>
        <v/>
      </c>
      <c r="L12" s="90" t="str">
        <f>IFERROR(IF(L$7="","NA",IF(L$7&lt;INDEX(T_EMP[START DATE],ROW($B12)-ROW($B$7)),"NE",IF(AND(INDEX(T_EMP[TERMINATION DATE],ROW($B12)-ROW($B$7))&gt;0,L$7&gt;INDEX(T_EMP[TERMINATION DATE],ROW($B12)-ROW($B$7))),"NE",IF(NOT(ISERROR(MATCH(L$7,L_HOLS,0))),"H",IF(INDEX(L_WKNDVAL,WEEKDAY(L$7,1))=1,"WKND",INDEX(T_LEAVE[LEAVE TYPE],SUMPRODUCT(--(T_LEAVE[EMPLOYEE NAME]=$B12),--(T_LEAVE[START DATE]&lt;=L$7),--(T_LEAVE[END DATE]&gt;=L$7),ROW(T_LEAVE[LEAVE TYPE]))-ROW(T_LEAVE[#Headers]))))))),"")</f>
        <v/>
      </c>
      <c r="M12" s="90" t="str">
        <f>IFERROR(IF(M$7="","NA",IF(M$7&lt;INDEX(T_EMP[START DATE],ROW($B12)-ROW($B$7)),"NE",IF(AND(INDEX(T_EMP[TERMINATION DATE],ROW($B12)-ROW($B$7))&gt;0,M$7&gt;INDEX(T_EMP[TERMINATION DATE],ROW($B12)-ROW($B$7))),"NE",IF(NOT(ISERROR(MATCH(M$7,L_HOLS,0))),"H",IF(INDEX(L_WKNDVAL,WEEKDAY(M$7,1))=1,"WKND",INDEX(T_LEAVE[LEAVE TYPE],SUMPRODUCT(--(T_LEAVE[EMPLOYEE NAME]=$B12),--(T_LEAVE[START DATE]&lt;=M$7),--(T_LEAVE[END DATE]&gt;=M$7),ROW(T_LEAVE[LEAVE TYPE]))-ROW(T_LEAVE[#Headers]))))))),"")</f>
        <v/>
      </c>
      <c r="N12" s="90" t="str">
        <f>IFERROR(IF(N$7="","NA",IF(N$7&lt;INDEX(T_EMP[START DATE],ROW($B12)-ROW($B$7)),"NE",IF(AND(INDEX(T_EMP[TERMINATION DATE],ROW($B12)-ROW($B$7))&gt;0,N$7&gt;INDEX(T_EMP[TERMINATION DATE],ROW($B12)-ROW($B$7))),"NE",IF(NOT(ISERROR(MATCH(N$7,L_HOLS,0))),"H",IF(INDEX(L_WKNDVAL,WEEKDAY(N$7,1))=1,"WKND",INDEX(T_LEAVE[LEAVE TYPE],SUMPRODUCT(--(T_LEAVE[EMPLOYEE NAME]=$B12),--(T_LEAVE[START DATE]&lt;=N$7),--(T_LEAVE[END DATE]&gt;=N$7),ROW(T_LEAVE[LEAVE TYPE]))-ROW(T_LEAVE[#Headers]))))))),"")</f>
        <v/>
      </c>
      <c r="O12" s="90" t="str">
        <f>IFERROR(IF(O$7="","NA",IF(O$7&lt;INDEX(T_EMP[START DATE],ROW($B12)-ROW($B$7)),"NE",IF(AND(INDEX(T_EMP[TERMINATION DATE],ROW($B12)-ROW($B$7))&gt;0,O$7&gt;INDEX(T_EMP[TERMINATION DATE],ROW($B12)-ROW($B$7))),"NE",IF(NOT(ISERROR(MATCH(O$7,L_HOLS,0))),"H",IF(INDEX(L_WKNDVAL,WEEKDAY(O$7,1))=1,"WKND",INDEX(T_LEAVE[LEAVE TYPE],SUMPRODUCT(--(T_LEAVE[EMPLOYEE NAME]=$B12),--(T_LEAVE[START DATE]&lt;=O$7),--(T_LEAVE[END DATE]&gt;=O$7),ROW(T_LEAVE[LEAVE TYPE]))-ROW(T_LEAVE[#Headers]))))))),"")</f>
        <v/>
      </c>
      <c r="P12" s="90" t="str">
        <f>IFERROR(IF(P$7="","NA",IF(P$7&lt;INDEX(T_EMP[START DATE],ROW($B12)-ROW($B$7)),"NE",IF(AND(INDEX(T_EMP[TERMINATION DATE],ROW($B12)-ROW($B$7))&gt;0,P$7&gt;INDEX(T_EMP[TERMINATION DATE],ROW($B12)-ROW($B$7))),"NE",IF(NOT(ISERROR(MATCH(P$7,L_HOLS,0))),"H",IF(INDEX(L_WKNDVAL,WEEKDAY(P$7,1))=1,"WKND",INDEX(T_LEAVE[LEAVE TYPE],SUMPRODUCT(--(T_LEAVE[EMPLOYEE NAME]=$B12),--(T_LEAVE[START DATE]&lt;=P$7),--(T_LEAVE[END DATE]&gt;=P$7),ROW(T_LEAVE[LEAVE TYPE]))-ROW(T_LEAVE[#Headers]))))))),"")</f>
        <v/>
      </c>
      <c r="Q12" s="90" t="str">
        <f>IFERROR(IF(Q$7="","NA",IF(Q$7&lt;INDEX(T_EMP[START DATE],ROW($B12)-ROW($B$7)),"NE",IF(AND(INDEX(T_EMP[TERMINATION DATE],ROW($B12)-ROW($B$7))&gt;0,Q$7&gt;INDEX(T_EMP[TERMINATION DATE],ROW($B12)-ROW($B$7))),"NE",IF(NOT(ISERROR(MATCH(Q$7,L_HOLS,0))),"H",IF(INDEX(L_WKNDVAL,WEEKDAY(Q$7,1))=1,"WKND",INDEX(T_LEAVE[LEAVE TYPE],SUMPRODUCT(--(T_LEAVE[EMPLOYEE NAME]=$B12),--(T_LEAVE[START DATE]&lt;=Q$7),--(T_LEAVE[END DATE]&gt;=Q$7),ROW(T_LEAVE[LEAVE TYPE]))-ROW(T_LEAVE[#Headers]))))))),"")</f>
        <v/>
      </c>
      <c r="R12" s="90" t="str">
        <f>IFERROR(IF(R$7="","NA",IF(R$7&lt;INDEX(T_EMP[START DATE],ROW($B12)-ROW($B$7)),"NE",IF(AND(INDEX(T_EMP[TERMINATION DATE],ROW($B12)-ROW($B$7))&gt;0,R$7&gt;INDEX(T_EMP[TERMINATION DATE],ROW($B12)-ROW($B$7))),"NE",IF(NOT(ISERROR(MATCH(R$7,L_HOLS,0))),"H",IF(INDEX(L_WKNDVAL,WEEKDAY(R$7,1))=1,"WKND",INDEX(T_LEAVE[LEAVE TYPE],SUMPRODUCT(--(T_LEAVE[EMPLOYEE NAME]=$B12),--(T_LEAVE[START DATE]&lt;=R$7),--(T_LEAVE[END DATE]&gt;=R$7),ROW(T_LEAVE[LEAVE TYPE]))-ROW(T_LEAVE[#Headers]))))))),"")</f>
        <v/>
      </c>
      <c r="S12" s="90" t="str">
        <f>IFERROR(IF(S$7="","NA",IF(S$7&lt;INDEX(T_EMP[START DATE],ROW($B12)-ROW($B$7)),"NE",IF(AND(INDEX(T_EMP[TERMINATION DATE],ROW($B12)-ROW($B$7))&gt;0,S$7&gt;INDEX(T_EMP[TERMINATION DATE],ROW($B12)-ROW($B$7))),"NE",IF(NOT(ISERROR(MATCH(S$7,L_HOLS,0))),"H",IF(INDEX(L_WKNDVAL,WEEKDAY(S$7,1))=1,"WKND",INDEX(T_LEAVE[LEAVE TYPE],SUMPRODUCT(--(T_LEAVE[EMPLOYEE NAME]=$B12),--(T_LEAVE[START DATE]&lt;=S$7),--(T_LEAVE[END DATE]&gt;=S$7),ROW(T_LEAVE[LEAVE TYPE]))-ROW(T_LEAVE[#Headers]))))))),"")</f>
        <v/>
      </c>
      <c r="T12" s="90" t="str">
        <f>IFERROR(IF(T$7="","NA",IF(T$7&lt;INDEX(T_EMP[START DATE],ROW($B12)-ROW($B$7)),"NE",IF(AND(INDEX(T_EMP[TERMINATION DATE],ROW($B12)-ROW($B$7))&gt;0,T$7&gt;INDEX(T_EMP[TERMINATION DATE],ROW($B12)-ROW($B$7))),"NE",IF(NOT(ISERROR(MATCH(T$7,L_HOLS,0))),"H",IF(INDEX(L_WKNDVAL,WEEKDAY(T$7,1))=1,"WKND",INDEX(T_LEAVE[LEAVE TYPE],SUMPRODUCT(--(T_LEAVE[EMPLOYEE NAME]=$B12),--(T_LEAVE[START DATE]&lt;=T$7),--(T_LEAVE[END DATE]&gt;=T$7),ROW(T_LEAVE[LEAVE TYPE]))-ROW(T_LEAVE[#Headers]))))))),"")</f>
        <v/>
      </c>
      <c r="U12" s="90" t="str">
        <f>IFERROR(IF(U$7="","NA",IF(U$7&lt;INDEX(T_EMP[START DATE],ROW($B12)-ROW($B$7)),"NE",IF(AND(INDEX(T_EMP[TERMINATION DATE],ROW($B12)-ROW($B$7))&gt;0,U$7&gt;INDEX(T_EMP[TERMINATION DATE],ROW($B12)-ROW($B$7))),"NE",IF(NOT(ISERROR(MATCH(U$7,L_HOLS,0))),"H",IF(INDEX(L_WKNDVAL,WEEKDAY(U$7,1))=1,"WKND",INDEX(T_LEAVE[LEAVE TYPE],SUMPRODUCT(--(T_LEAVE[EMPLOYEE NAME]=$B12),--(T_LEAVE[START DATE]&lt;=U$7),--(T_LEAVE[END DATE]&gt;=U$7),ROW(T_LEAVE[LEAVE TYPE]))-ROW(T_LEAVE[#Headers]))))))),"")</f>
        <v/>
      </c>
      <c r="V12" s="90" t="str">
        <f>IFERROR(IF(V$7="","NA",IF(V$7&lt;INDEX(T_EMP[START DATE],ROW($B12)-ROW($B$7)),"NE",IF(AND(INDEX(T_EMP[TERMINATION DATE],ROW($B12)-ROW($B$7))&gt;0,V$7&gt;INDEX(T_EMP[TERMINATION DATE],ROW($B12)-ROW($B$7))),"NE",IF(NOT(ISERROR(MATCH(V$7,L_HOLS,0))),"H",IF(INDEX(L_WKNDVAL,WEEKDAY(V$7,1))=1,"WKND",INDEX(T_LEAVE[LEAVE TYPE],SUMPRODUCT(--(T_LEAVE[EMPLOYEE NAME]=$B12),--(T_LEAVE[START DATE]&lt;=V$7),--(T_LEAVE[END DATE]&gt;=V$7),ROW(T_LEAVE[LEAVE TYPE]))-ROW(T_LEAVE[#Headers]))))))),"")</f>
        <v/>
      </c>
      <c r="W12" s="90" t="str">
        <f>IFERROR(IF(W$7="","NA",IF(W$7&lt;INDEX(T_EMP[START DATE],ROW($B12)-ROW($B$7)),"NE",IF(AND(INDEX(T_EMP[TERMINATION DATE],ROW($B12)-ROW($B$7))&gt;0,W$7&gt;INDEX(T_EMP[TERMINATION DATE],ROW($B12)-ROW($B$7))),"NE",IF(NOT(ISERROR(MATCH(W$7,L_HOLS,0))),"H",IF(INDEX(L_WKNDVAL,WEEKDAY(W$7,1))=1,"WKND",INDEX(T_LEAVE[LEAVE TYPE],SUMPRODUCT(--(T_LEAVE[EMPLOYEE NAME]=$B12),--(T_LEAVE[START DATE]&lt;=W$7),--(T_LEAVE[END DATE]&gt;=W$7),ROW(T_LEAVE[LEAVE TYPE]))-ROW(T_LEAVE[#Headers]))))))),"")</f>
        <v/>
      </c>
      <c r="X12" s="90" t="str">
        <f>IFERROR(IF(X$7="","NA",IF(X$7&lt;INDEX(T_EMP[START DATE],ROW($B12)-ROW($B$7)),"NE",IF(AND(INDEX(T_EMP[TERMINATION DATE],ROW($B12)-ROW($B$7))&gt;0,X$7&gt;INDEX(T_EMP[TERMINATION DATE],ROW($B12)-ROW($B$7))),"NE",IF(NOT(ISERROR(MATCH(X$7,L_HOLS,0))),"H",IF(INDEX(L_WKNDVAL,WEEKDAY(X$7,1))=1,"WKND",INDEX(T_LEAVE[LEAVE TYPE],SUMPRODUCT(--(T_LEAVE[EMPLOYEE NAME]=$B12),--(T_LEAVE[START DATE]&lt;=X$7),--(T_LEAVE[END DATE]&gt;=X$7),ROW(T_LEAVE[LEAVE TYPE]))-ROW(T_LEAVE[#Headers]))))))),"")</f>
        <v/>
      </c>
      <c r="Y12" s="90" t="str">
        <f>IFERROR(IF(Y$7="","NA",IF(Y$7&lt;INDEX(T_EMP[START DATE],ROW($B12)-ROW($B$7)),"NE",IF(AND(INDEX(T_EMP[TERMINATION DATE],ROW($B12)-ROW($B$7))&gt;0,Y$7&gt;INDEX(T_EMP[TERMINATION DATE],ROW($B12)-ROW($B$7))),"NE",IF(NOT(ISERROR(MATCH(Y$7,L_HOLS,0))),"H",IF(INDEX(L_WKNDVAL,WEEKDAY(Y$7,1))=1,"WKND",INDEX(T_LEAVE[LEAVE TYPE],SUMPRODUCT(--(T_LEAVE[EMPLOYEE NAME]=$B12),--(T_LEAVE[START DATE]&lt;=Y$7),--(T_LEAVE[END DATE]&gt;=Y$7),ROW(T_LEAVE[LEAVE TYPE]))-ROW(T_LEAVE[#Headers]))))))),"")</f>
        <v/>
      </c>
      <c r="Z12" s="90" t="str">
        <f>IFERROR(IF(Z$7="","NA",IF(Z$7&lt;INDEX(T_EMP[START DATE],ROW($B12)-ROW($B$7)),"NE",IF(AND(INDEX(T_EMP[TERMINATION DATE],ROW($B12)-ROW($B$7))&gt;0,Z$7&gt;INDEX(T_EMP[TERMINATION DATE],ROW($B12)-ROW($B$7))),"NE",IF(NOT(ISERROR(MATCH(Z$7,L_HOLS,0))),"H",IF(INDEX(L_WKNDVAL,WEEKDAY(Z$7,1))=1,"WKND",INDEX(T_LEAVE[LEAVE TYPE],SUMPRODUCT(--(T_LEAVE[EMPLOYEE NAME]=$B12),--(T_LEAVE[START DATE]&lt;=Z$7),--(T_LEAVE[END DATE]&gt;=Z$7),ROW(T_LEAVE[LEAVE TYPE]))-ROW(T_LEAVE[#Headers]))))))),"")</f>
        <v/>
      </c>
      <c r="AA12" s="90" t="str">
        <f>IFERROR(IF(AA$7="","NA",IF(AA$7&lt;INDEX(T_EMP[START DATE],ROW($B12)-ROW($B$7)),"NE",IF(AND(INDEX(T_EMP[TERMINATION DATE],ROW($B12)-ROW($B$7))&gt;0,AA$7&gt;INDEX(T_EMP[TERMINATION DATE],ROW($B12)-ROW($B$7))),"NE",IF(NOT(ISERROR(MATCH(AA$7,L_HOLS,0))),"H",IF(INDEX(L_WKNDVAL,WEEKDAY(AA$7,1))=1,"WKND",INDEX(T_LEAVE[LEAVE TYPE],SUMPRODUCT(--(T_LEAVE[EMPLOYEE NAME]=$B12),--(T_LEAVE[START DATE]&lt;=AA$7),--(T_LEAVE[END DATE]&gt;=AA$7),ROW(T_LEAVE[LEAVE TYPE]))-ROW(T_LEAVE[#Headers]))))))),"")</f>
        <v/>
      </c>
      <c r="AB12" s="90" t="str">
        <f>IFERROR(IF(AB$7="","NA",IF(AB$7&lt;INDEX(T_EMP[START DATE],ROW($B12)-ROW($B$7)),"NE",IF(AND(INDEX(T_EMP[TERMINATION DATE],ROW($B12)-ROW($B$7))&gt;0,AB$7&gt;INDEX(T_EMP[TERMINATION DATE],ROW($B12)-ROW($B$7))),"NE",IF(NOT(ISERROR(MATCH(AB$7,L_HOLS,0))),"H",IF(INDEX(L_WKNDVAL,WEEKDAY(AB$7,1))=1,"WKND",INDEX(T_LEAVE[LEAVE TYPE],SUMPRODUCT(--(T_LEAVE[EMPLOYEE NAME]=$B12),--(T_LEAVE[START DATE]&lt;=AB$7),--(T_LEAVE[END DATE]&gt;=AB$7),ROW(T_LEAVE[LEAVE TYPE]))-ROW(T_LEAVE[#Headers]))))))),"")</f>
        <v/>
      </c>
      <c r="AC12" s="90" t="str">
        <f>IFERROR(IF(AC$7="","NA",IF(AC$7&lt;INDEX(T_EMP[START DATE],ROW($B12)-ROW($B$7)),"NE",IF(AND(INDEX(T_EMP[TERMINATION DATE],ROW($B12)-ROW($B$7))&gt;0,AC$7&gt;INDEX(T_EMP[TERMINATION DATE],ROW($B12)-ROW($B$7))),"NE",IF(NOT(ISERROR(MATCH(AC$7,L_HOLS,0))),"H",IF(INDEX(L_WKNDVAL,WEEKDAY(AC$7,1))=1,"WKND",INDEX(T_LEAVE[LEAVE TYPE],SUMPRODUCT(--(T_LEAVE[EMPLOYEE NAME]=$B12),--(T_LEAVE[START DATE]&lt;=AC$7),--(T_LEAVE[END DATE]&gt;=AC$7),ROW(T_LEAVE[LEAVE TYPE]))-ROW(T_LEAVE[#Headers]))))))),"")</f>
        <v/>
      </c>
      <c r="AD12" s="90" t="str">
        <f>IFERROR(IF(AD$7="","NA",IF(AD$7&lt;INDEX(T_EMP[START DATE],ROW($B12)-ROW($B$7)),"NE",IF(AND(INDEX(T_EMP[TERMINATION DATE],ROW($B12)-ROW($B$7))&gt;0,AD$7&gt;INDEX(T_EMP[TERMINATION DATE],ROW($B12)-ROW($B$7))),"NE",IF(NOT(ISERROR(MATCH(AD$7,L_HOLS,0))),"H",IF(INDEX(L_WKNDVAL,WEEKDAY(AD$7,1))=1,"WKND",INDEX(T_LEAVE[LEAVE TYPE],SUMPRODUCT(--(T_LEAVE[EMPLOYEE NAME]=$B12),--(T_LEAVE[START DATE]&lt;=AD$7),--(T_LEAVE[END DATE]&gt;=AD$7),ROW(T_LEAVE[LEAVE TYPE]))-ROW(T_LEAVE[#Headers]))))))),"")</f>
        <v/>
      </c>
      <c r="AE12" s="90" t="str">
        <f>IFERROR(IF(AE$7="","NA",IF(AE$7&lt;INDEX(T_EMP[START DATE],ROW($B12)-ROW($B$7)),"NE",IF(AND(INDEX(T_EMP[TERMINATION DATE],ROW($B12)-ROW($B$7))&gt;0,AE$7&gt;INDEX(T_EMP[TERMINATION DATE],ROW($B12)-ROW($B$7))),"NE",IF(NOT(ISERROR(MATCH(AE$7,L_HOLS,0))),"H",IF(INDEX(L_WKNDVAL,WEEKDAY(AE$7,1))=1,"WKND",INDEX(T_LEAVE[LEAVE TYPE],SUMPRODUCT(--(T_LEAVE[EMPLOYEE NAME]=$B12),--(T_LEAVE[START DATE]&lt;=AE$7),--(T_LEAVE[END DATE]&gt;=AE$7),ROW(T_LEAVE[LEAVE TYPE]))-ROW(T_LEAVE[#Headers]))))))),"")</f>
        <v/>
      </c>
      <c r="AF12" s="90" t="str">
        <f>IFERROR(IF(AF$7="","NA",IF(AF$7&lt;INDEX(T_EMP[START DATE],ROW($B12)-ROW($B$7)),"NE",IF(AND(INDEX(T_EMP[TERMINATION DATE],ROW($B12)-ROW($B$7))&gt;0,AF$7&gt;INDEX(T_EMP[TERMINATION DATE],ROW($B12)-ROW($B$7))),"NE",IF(NOT(ISERROR(MATCH(AF$7,L_HOLS,0))),"H",IF(INDEX(L_WKNDVAL,WEEKDAY(AF$7,1))=1,"WKND",INDEX(T_LEAVE[LEAVE TYPE],SUMPRODUCT(--(T_LEAVE[EMPLOYEE NAME]=$B12),--(T_LEAVE[START DATE]&lt;=AF$7),--(T_LEAVE[END DATE]&gt;=AF$7),ROW(T_LEAVE[LEAVE TYPE]))-ROW(T_LEAVE[#Headers]))))))),"")</f>
        <v/>
      </c>
      <c r="AG12" s="90" t="str">
        <f>IFERROR(IF(AG$7="","NA",IF(AG$7&lt;INDEX(T_EMP[START DATE],ROW($B12)-ROW($B$7)),"NE",IF(AND(INDEX(T_EMP[TERMINATION DATE],ROW($B12)-ROW($B$7))&gt;0,AG$7&gt;INDEX(T_EMP[TERMINATION DATE],ROW($B12)-ROW($B$7))),"NE",IF(NOT(ISERROR(MATCH(AG$7,L_HOLS,0))),"H",IF(INDEX(L_WKNDVAL,WEEKDAY(AG$7,1))=1,"WKND",INDEX(T_LEAVE[LEAVE TYPE],SUMPRODUCT(--(T_LEAVE[EMPLOYEE NAME]=$B12),--(T_LEAVE[START DATE]&lt;=AG$7),--(T_LEAVE[END DATE]&gt;=AG$7),ROW(T_LEAVE[LEAVE TYPE]))-ROW(T_LEAVE[#Headers]))))))),"")</f>
        <v>NA</v>
      </c>
      <c r="AH12" s="68"/>
      <c r="AI12" s="94" t="str">
        <f>IF(OR($B12="",AI$7=""),"",COUNTIFS($C12:$AG12,AI$7)*INDEX(T_LEAVETYPE[DAY VALUE],1))</f>
        <v/>
      </c>
      <c r="AJ12" s="94" t="str">
        <f>IF(OR($B12="",AJ$7=""),"",COUNTIFS($C12:$AG12,AJ$7)*INDEX(T_LEAVETYPE[DAY VALUE],2))</f>
        <v/>
      </c>
      <c r="AK12" s="94" t="str">
        <f>IF(OR($B12="",AK$7=""),"",COUNTIFS($C12:$AG12,AK$7)*INDEX(T_LEAVETYPE[DAY VALUE],3))</f>
        <v/>
      </c>
      <c r="AL12" s="94" t="str">
        <f>IF(OR($B12="",AL$7=""),"",COUNTIFS($C12:$AG12,AL$7)*INDEX(T_LEAVETYPE[DAY VALUE],4))</f>
        <v/>
      </c>
      <c r="AM12" s="95" t="str">
        <f>IF(OR($B12="",AM$7=""),"",COUNTIFS($C12:$AG12,AM$7)*INDEX(T_LEAVETYPE[DAY VALUE],5))</f>
        <v/>
      </c>
      <c r="AN12" s="98" t="str">
        <f t="shared" si="2"/>
        <v/>
      </c>
      <c r="AO12" s="99" t="str">
        <f t="shared" si="3"/>
        <v/>
      </c>
    </row>
    <row r="13" spans="2:41" x14ac:dyDescent="0.25">
      <c r="B13" s="86" t="str">
        <f>IFERROR(INDEX(T_EMP[EMPLOYEE NAME],ROW(B13)-ROW($B$7)),"")</f>
        <v/>
      </c>
      <c r="C13" s="89" t="str">
        <f>IFERROR(IF(C$7="","NA",IF(C$7&lt;INDEX(T_EMP[START DATE],ROW($B13)-ROW($B$7)),"NE",IF(AND(INDEX(T_EMP[TERMINATION DATE],ROW($B13)-ROW($B$7))&gt;0,C$7&gt;INDEX(T_EMP[TERMINATION DATE],ROW($B13)-ROW($B$7))),"NE",IF(NOT(ISERROR(MATCH(C$7,L_HOLS,0))),"H",IF(INDEX(L_WKNDVAL,WEEKDAY(C$7,1))=1,"WKND",INDEX(T_LEAVE[LEAVE TYPE],SUMPRODUCT(--(T_LEAVE[EMPLOYEE NAME]=$B13),--(T_LEAVE[START DATE]&lt;=C$7),--(T_LEAVE[END DATE]&gt;=C$7),ROW(T_LEAVE[LEAVE TYPE]))-ROW(T_LEAVE[#Headers]))))))),"")</f>
        <v/>
      </c>
      <c r="D13" s="90" t="str">
        <f>IFERROR(IF(D$7="","NA",IF(D$7&lt;INDEX(T_EMP[START DATE],ROW($B13)-ROW($B$7)),"NE",IF(AND(INDEX(T_EMP[TERMINATION DATE],ROW($B13)-ROW($B$7))&gt;0,D$7&gt;INDEX(T_EMP[TERMINATION DATE],ROW($B13)-ROW($B$7))),"NE",IF(NOT(ISERROR(MATCH(D$7,L_HOLS,0))),"H",IF(INDEX(L_WKNDVAL,WEEKDAY(D$7,1))=1,"WKND",INDEX(T_LEAVE[LEAVE TYPE],SUMPRODUCT(--(T_LEAVE[EMPLOYEE NAME]=$B13),--(T_LEAVE[START DATE]&lt;=D$7),--(T_LEAVE[END DATE]&gt;=D$7),ROW(T_LEAVE[LEAVE TYPE]))-ROW(T_LEAVE[#Headers]))))))),"")</f>
        <v/>
      </c>
      <c r="E13" s="90" t="str">
        <f>IFERROR(IF(E$7="","NA",IF(E$7&lt;INDEX(T_EMP[START DATE],ROW($B13)-ROW($B$7)),"NE",IF(AND(INDEX(T_EMP[TERMINATION DATE],ROW($B13)-ROW($B$7))&gt;0,E$7&gt;INDEX(T_EMP[TERMINATION DATE],ROW($B13)-ROW($B$7))),"NE",IF(NOT(ISERROR(MATCH(E$7,L_HOLS,0))),"H",IF(INDEX(L_WKNDVAL,WEEKDAY(E$7,1))=1,"WKND",INDEX(T_LEAVE[LEAVE TYPE],SUMPRODUCT(--(T_LEAVE[EMPLOYEE NAME]=$B13),--(T_LEAVE[START DATE]&lt;=E$7),--(T_LEAVE[END DATE]&gt;=E$7),ROW(T_LEAVE[LEAVE TYPE]))-ROW(T_LEAVE[#Headers]))))))),"")</f>
        <v/>
      </c>
      <c r="F13" s="90" t="str">
        <f>IFERROR(IF(F$7="","NA",IF(F$7&lt;INDEX(T_EMP[START DATE],ROW($B13)-ROW($B$7)),"NE",IF(AND(INDEX(T_EMP[TERMINATION DATE],ROW($B13)-ROW($B$7))&gt;0,F$7&gt;INDEX(T_EMP[TERMINATION DATE],ROW($B13)-ROW($B$7))),"NE",IF(NOT(ISERROR(MATCH(F$7,L_HOLS,0))),"H",IF(INDEX(L_WKNDVAL,WEEKDAY(F$7,1))=1,"WKND",INDEX(T_LEAVE[LEAVE TYPE],SUMPRODUCT(--(T_LEAVE[EMPLOYEE NAME]=$B13),--(T_LEAVE[START DATE]&lt;=F$7),--(T_LEAVE[END DATE]&gt;=F$7),ROW(T_LEAVE[LEAVE TYPE]))-ROW(T_LEAVE[#Headers]))))))),"")</f>
        <v/>
      </c>
      <c r="G13" s="90" t="str">
        <f>IFERROR(IF(G$7="","NA",IF(G$7&lt;INDEX(T_EMP[START DATE],ROW($B13)-ROW($B$7)),"NE",IF(AND(INDEX(T_EMP[TERMINATION DATE],ROW($B13)-ROW($B$7))&gt;0,G$7&gt;INDEX(T_EMP[TERMINATION DATE],ROW($B13)-ROW($B$7))),"NE",IF(NOT(ISERROR(MATCH(G$7,L_HOLS,0))),"H",IF(INDEX(L_WKNDVAL,WEEKDAY(G$7,1))=1,"WKND",INDEX(T_LEAVE[LEAVE TYPE],SUMPRODUCT(--(T_LEAVE[EMPLOYEE NAME]=$B13),--(T_LEAVE[START DATE]&lt;=G$7),--(T_LEAVE[END DATE]&gt;=G$7),ROW(T_LEAVE[LEAVE TYPE]))-ROW(T_LEAVE[#Headers]))))))),"")</f>
        <v/>
      </c>
      <c r="H13" s="90" t="str">
        <f>IFERROR(IF(H$7="","NA",IF(H$7&lt;INDEX(T_EMP[START DATE],ROW($B13)-ROW($B$7)),"NE",IF(AND(INDEX(T_EMP[TERMINATION DATE],ROW($B13)-ROW($B$7))&gt;0,H$7&gt;INDEX(T_EMP[TERMINATION DATE],ROW($B13)-ROW($B$7))),"NE",IF(NOT(ISERROR(MATCH(H$7,L_HOLS,0))),"H",IF(INDEX(L_WKNDVAL,WEEKDAY(H$7,1))=1,"WKND",INDEX(T_LEAVE[LEAVE TYPE],SUMPRODUCT(--(T_LEAVE[EMPLOYEE NAME]=$B13),--(T_LEAVE[START DATE]&lt;=H$7),--(T_LEAVE[END DATE]&gt;=H$7),ROW(T_LEAVE[LEAVE TYPE]))-ROW(T_LEAVE[#Headers]))))))),"")</f>
        <v/>
      </c>
      <c r="I13" s="90" t="str">
        <f>IFERROR(IF(I$7="","NA",IF(I$7&lt;INDEX(T_EMP[START DATE],ROW($B13)-ROW($B$7)),"NE",IF(AND(INDEX(T_EMP[TERMINATION DATE],ROW($B13)-ROW($B$7))&gt;0,I$7&gt;INDEX(T_EMP[TERMINATION DATE],ROW($B13)-ROW($B$7))),"NE",IF(NOT(ISERROR(MATCH(I$7,L_HOLS,0))),"H",IF(INDEX(L_WKNDVAL,WEEKDAY(I$7,1))=1,"WKND",INDEX(T_LEAVE[LEAVE TYPE],SUMPRODUCT(--(T_LEAVE[EMPLOYEE NAME]=$B13),--(T_LEAVE[START DATE]&lt;=I$7),--(T_LEAVE[END DATE]&gt;=I$7),ROW(T_LEAVE[LEAVE TYPE]))-ROW(T_LEAVE[#Headers]))))))),"")</f>
        <v/>
      </c>
      <c r="J13" s="90" t="str">
        <f>IFERROR(IF(J$7="","NA",IF(J$7&lt;INDEX(T_EMP[START DATE],ROW($B13)-ROW($B$7)),"NE",IF(AND(INDEX(T_EMP[TERMINATION DATE],ROW($B13)-ROW($B$7))&gt;0,J$7&gt;INDEX(T_EMP[TERMINATION DATE],ROW($B13)-ROW($B$7))),"NE",IF(NOT(ISERROR(MATCH(J$7,L_HOLS,0))),"H",IF(INDEX(L_WKNDVAL,WEEKDAY(J$7,1))=1,"WKND",INDEX(T_LEAVE[LEAVE TYPE],SUMPRODUCT(--(T_LEAVE[EMPLOYEE NAME]=$B13),--(T_LEAVE[START DATE]&lt;=J$7),--(T_LEAVE[END DATE]&gt;=J$7),ROW(T_LEAVE[LEAVE TYPE]))-ROW(T_LEAVE[#Headers]))))))),"")</f>
        <v/>
      </c>
      <c r="K13" s="90" t="str">
        <f>IFERROR(IF(K$7="","NA",IF(K$7&lt;INDEX(T_EMP[START DATE],ROW($B13)-ROW($B$7)),"NE",IF(AND(INDEX(T_EMP[TERMINATION DATE],ROW($B13)-ROW($B$7))&gt;0,K$7&gt;INDEX(T_EMP[TERMINATION DATE],ROW($B13)-ROW($B$7))),"NE",IF(NOT(ISERROR(MATCH(K$7,L_HOLS,0))),"H",IF(INDEX(L_WKNDVAL,WEEKDAY(K$7,1))=1,"WKND",INDEX(T_LEAVE[LEAVE TYPE],SUMPRODUCT(--(T_LEAVE[EMPLOYEE NAME]=$B13),--(T_LEAVE[START DATE]&lt;=K$7),--(T_LEAVE[END DATE]&gt;=K$7),ROW(T_LEAVE[LEAVE TYPE]))-ROW(T_LEAVE[#Headers]))))))),"")</f>
        <v/>
      </c>
      <c r="L13" s="90" t="str">
        <f>IFERROR(IF(L$7="","NA",IF(L$7&lt;INDEX(T_EMP[START DATE],ROW($B13)-ROW($B$7)),"NE",IF(AND(INDEX(T_EMP[TERMINATION DATE],ROW($B13)-ROW($B$7))&gt;0,L$7&gt;INDEX(T_EMP[TERMINATION DATE],ROW($B13)-ROW($B$7))),"NE",IF(NOT(ISERROR(MATCH(L$7,L_HOLS,0))),"H",IF(INDEX(L_WKNDVAL,WEEKDAY(L$7,1))=1,"WKND",INDEX(T_LEAVE[LEAVE TYPE],SUMPRODUCT(--(T_LEAVE[EMPLOYEE NAME]=$B13),--(T_LEAVE[START DATE]&lt;=L$7),--(T_LEAVE[END DATE]&gt;=L$7),ROW(T_LEAVE[LEAVE TYPE]))-ROW(T_LEAVE[#Headers]))))))),"")</f>
        <v/>
      </c>
      <c r="M13" s="90" t="str">
        <f>IFERROR(IF(M$7="","NA",IF(M$7&lt;INDEX(T_EMP[START DATE],ROW($B13)-ROW($B$7)),"NE",IF(AND(INDEX(T_EMP[TERMINATION DATE],ROW($B13)-ROW($B$7))&gt;0,M$7&gt;INDEX(T_EMP[TERMINATION DATE],ROW($B13)-ROW($B$7))),"NE",IF(NOT(ISERROR(MATCH(M$7,L_HOLS,0))),"H",IF(INDEX(L_WKNDVAL,WEEKDAY(M$7,1))=1,"WKND",INDEX(T_LEAVE[LEAVE TYPE],SUMPRODUCT(--(T_LEAVE[EMPLOYEE NAME]=$B13),--(T_LEAVE[START DATE]&lt;=M$7),--(T_LEAVE[END DATE]&gt;=M$7),ROW(T_LEAVE[LEAVE TYPE]))-ROW(T_LEAVE[#Headers]))))))),"")</f>
        <v/>
      </c>
      <c r="N13" s="90" t="str">
        <f>IFERROR(IF(N$7="","NA",IF(N$7&lt;INDEX(T_EMP[START DATE],ROW($B13)-ROW($B$7)),"NE",IF(AND(INDEX(T_EMP[TERMINATION DATE],ROW($B13)-ROW($B$7))&gt;0,N$7&gt;INDEX(T_EMP[TERMINATION DATE],ROW($B13)-ROW($B$7))),"NE",IF(NOT(ISERROR(MATCH(N$7,L_HOLS,0))),"H",IF(INDEX(L_WKNDVAL,WEEKDAY(N$7,1))=1,"WKND",INDEX(T_LEAVE[LEAVE TYPE],SUMPRODUCT(--(T_LEAVE[EMPLOYEE NAME]=$B13),--(T_LEAVE[START DATE]&lt;=N$7),--(T_LEAVE[END DATE]&gt;=N$7),ROW(T_LEAVE[LEAVE TYPE]))-ROW(T_LEAVE[#Headers]))))))),"")</f>
        <v/>
      </c>
      <c r="O13" s="90" t="str">
        <f>IFERROR(IF(O$7="","NA",IF(O$7&lt;INDEX(T_EMP[START DATE],ROW($B13)-ROW($B$7)),"NE",IF(AND(INDEX(T_EMP[TERMINATION DATE],ROW($B13)-ROW($B$7))&gt;0,O$7&gt;INDEX(T_EMP[TERMINATION DATE],ROW($B13)-ROW($B$7))),"NE",IF(NOT(ISERROR(MATCH(O$7,L_HOLS,0))),"H",IF(INDEX(L_WKNDVAL,WEEKDAY(O$7,1))=1,"WKND",INDEX(T_LEAVE[LEAVE TYPE],SUMPRODUCT(--(T_LEAVE[EMPLOYEE NAME]=$B13),--(T_LEAVE[START DATE]&lt;=O$7),--(T_LEAVE[END DATE]&gt;=O$7),ROW(T_LEAVE[LEAVE TYPE]))-ROW(T_LEAVE[#Headers]))))))),"")</f>
        <v/>
      </c>
      <c r="P13" s="90" t="str">
        <f>IFERROR(IF(P$7="","NA",IF(P$7&lt;INDEX(T_EMP[START DATE],ROW($B13)-ROW($B$7)),"NE",IF(AND(INDEX(T_EMP[TERMINATION DATE],ROW($B13)-ROW($B$7))&gt;0,P$7&gt;INDEX(T_EMP[TERMINATION DATE],ROW($B13)-ROW($B$7))),"NE",IF(NOT(ISERROR(MATCH(P$7,L_HOLS,0))),"H",IF(INDEX(L_WKNDVAL,WEEKDAY(P$7,1))=1,"WKND",INDEX(T_LEAVE[LEAVE TYPE],SUMPRODUCT(--(T_LEAVE[EMPLOYEE NAME]=$B13),--(T_LEAVE[START DATE]&lt;=P$7),--(T_LEAVE[END DATE]&gt;=P$7),ROW(T_LEAVE[LEAVE TYPE]))-ROW(T_LEAVE[#Headers]))))))),"")</f>
        <v/>
      </c>
      <c r="Q13" s="90" t="str">
        <f>IFERROR(IF(Q$7="","NA",IF(Q$7&lt;INDEX(T_EMP[START DATE],ROW($B13)-ROW($B$7)),"NE",IF(AND(INDEX(T_EMP[TERMINATION DATE],ROW($B13)-ROW($B$7))&gt;0,Q$7&gt;INDEX(T_EMP[TERMINATION DATE],ROW($B13)-ROW($B$7))),"NE",IF(NOT(ISERROR(MATCH(Q$7,L_HOLS,0))),"H",IF(INDEX(L_WKNDVAL,WEEKDAY(Q$7,1))=1,"WKND",INDEX(T_LEAVE[LEAVE TYPE],SUMPRODUCT(--(T_LEAVE[EMPLOYEE NAME]=$B13),--(T_LEAVE[START DATE]&lt;=Q$7),--(T_LEAVE[END DATE]&gt;=Q$7),ROW(T_LEAVE[LEAVE TYPE]))-ROW(T_LEAVE[#Headers]))))))),"")</f>
        <v/>
      </c>
      <c r="R13" s="90" t="str">
        <f>IFERROR(IF(R$7="","NA",IF(R$7&lt;INDEX(T_EMP[START DATE],ROW($B13)-ROW($B$7)),"NE",IF(AND(INDEX(T_EMP[TERMINATION DATE],ROW($B13)-ROW($B$7))&gt;0,R$7&gt;INDEX(T_EMP[TERMINATION DATE],ROW($B13)-ROW($B$7))),"NE",IF(NOT(ISERROR(MATCH(R$7,L_HOLS,0))),"H",IF(INDEX(L_WKNDVAL,WEEKDAY(R$7,1))=1,"WKND",INDEX(T_LEAVE[LEAVE TYPE],SUMPRODUCT(--(T_LEAVE[EMPLOYEE NAME]=$B13),--(T_LEAVE[START DATE]&lt;=R$7),--(T_LEAVE[END DATE]&gt;=R$7),ROW(T_LEAVE[LEAVE TYPE]))-ROW(T_LEAVE[#Headers]))))))),"")</f>
        <v/>
      </c>
      <c r="S13" s="90" t="str">
        <f>IFERROR(IF(S$7="","NA",IF(S$7&lt;INDEX(T_EMP[START DATE],ROW($B13)-ROW($B$7)),"NE",IF(AND(INDEX(T_EMP[TERMINATION DATE],ROW($B13)-ROW($B$7))&gt;0,S$7&gt;INDEX(T_EMP[TERMINATION DATE],ROW($B13)-ROW($B$7))),"NE",IF(NOT(ISERROR(MATCH(S$7,L_HOLS,0))),"H",IF(INDEX(L_WKNDVAL,WEEKDAY(S$7,1))=1,"WKND",INDEX(T_LEAVE[LEAVE TYPE],SUMPRODUCT(--(T_LEAVE[EMPLOYEE NAME]=$B13),--(T_LEAVE[START DATE]&lt;=S$7),--(T_LEAVE[END DATE]&gt;=S$7),ROW(T_LEAVE[LEAVE TYPE]))-ROW(T_LEAVE[#Headers]))))))),"")</f>
        <v/>
      </c>
      <c r="T13" s="90" t="str">
        <f>IFERROR(IF(T$7="","NA",IF(T$7&lt;INDEX(T_EMP[START DATE],ROW($B13)-ROW($B$7)),"NE",IF(AND(INDEX(T_EMP[TERMINATION DATE],ROW($B13)-ROW($B$7))&gt;0,T$7&gt;INDEX(T_EMP[TERMINATION DATE],ROW($B13)-ROW($B$7))),"NE",IF(NOT(ISERROR(MATCH(T$7,L_HOLS,0))),"H",IF(INDEX(L_WKNDVAL,WEEKDAY(T$7,1))=1,"WKND",INDEX(T_LEAVE[LEAVE TYPE],SUMPRODUCT(--(T_LEAVE[EMPLOYEE NAME]=$B13),--(T_LEAVE[START DATE]&lt;=T$7),--(T_LEAVE[END DATE]&gt;=T$7),ROW(T_LEAVE[LEAVE TYPE]))-ROW(T_LEAVE[#Headers]))))))),"")</f>
        <v/>
      </c>
      <c r="U13" s="90" t="str">
        <f>IFERROR(IF(U$7="","NA",IF(U$7&lt;INDEX(T_EMP[START DATE],ROW($B13)-ROW($B$7)),"NE",IF(AND(INDEX(T_EMP[TERMINATION DATE],ROW($B13)-ROW($B$7))&gt;0,U$7&gt;INDEX(T_EMP[TERMINATION DATE],ROW($B13)-ROW($B$7))),"NE",IF(NOT(ISERROR(MATCH(U$7,L_HOLS,0))),"H",IF(INDEX(L_WKNDVAL,WEEKDAY(U$7,1))=1,"WKND",INDEX(T_LEAVE[LEAVE TYPE],SUMPRODUCT(--(T_LEAVE[EMPLOYEE NAME]=$B13),--(T_LEAVE[START DATE]&lt;=U$7),--(T_LEAVE[END DATE]&gt;=U$7),ROW(T_LEAVE[LEAVE TYPE]))-ROW(T_LEAVE[#Headers]))))))),"")</f>
        <v/>
      </c>
      <c r="V13" s="90" t="str">
        <f>IFERROR(IF(V$7="","NA",IF(V$7&lt;INDEX(T_EMP[START DATE],ROW($B13)-ROW($B$7)),"NE",IF(AND(INDEX(T_EMP[TERMINATION DATE],ROW($B13)-ROW($B$7))&gt;0,V$7&gt;INDEX(T_EMP[TERMINATION DATE],ROW($B13)-ROW($B$7))),"NE",IF(NOT(ISERROR(MATCH(V$7,L_HOLS,0))),"H",IF(INDEX(L_WKNDVAL,WEEKDAY(V$7,1))=1,"WKND",INDEX(T_LEAVE[LEAVE TYPE],SUMPRODUCT(--(T_LEAVE[EMPLOYEE NAME]=$B13),--(T_LEAVE[START DATE]&lt;=V$7),--(T_LEAVE[END DATE]&gt;=V$7),ROW(T_LEAVE[LEAVE TYPE]))-ROW(T_LEAVE[#Headers]))))))),"")</f>
        <v/>
      </c>
      <c r="W13" s="90" t="str">
        <f>IFERROR(IF(W$7="","NA",IF(W$7&lt;INDEX(T_EMP[START DATE],ROW($B13)-ROW($B$7)),"NE",IF(AND(INDEX(T_EMP[TERMINATION DATE],ROW($B13)-ROW($B$7))&gt;0,W$7&gt;INDEX(T_EMP[TERMINATION DATE],ROW($B13)-ROW($B$7))),"NE",IF(NOT(ISERROR(MATCH(W$7,L_HOLS,0))),"H",IF(INDEX(L_WKNDVAL,WEEKDAY(W$7,1))=1,"WKND",INDEX(T_LEAVE[LEAVE TYPE],SUMPRODUCT(--(T_LEAVE[EMPLOYEE NAME]=$B13),--(T_LEAVE[START DATE]&lt;=W$7),--(T_LEAVE[END DATE]&gt;=W$7),ROW(T_LEAVE[LEAVE TYPE]))-ROW(T_LEAVE[#Headers]))))))),"")</f>
        <v/>
      </c>
      <c r="X13" s="90" t="str">
        <f>IFERROR(IF(X$7="","NA",IF(X$7&lt;INDEX(T_EMP[START DATE],ROW($B13)-ROW($B$7)),"NE",IF(AND(INDEX(T_EMP[TERMINATION DATE],ROW($B13)-ROW($B$7))&gt;0,X$7&gt;INDEX(T_EMP[TERMINATION DATE],ROW($B13)-ROW($B$7))),"NE",IF(NOT(ISERROR(MATCH(X$7,L_HOLS,0))),"H",IF(INDEX(L_WKNDVAL,WEEKDAY(X$7,1))=1,"WKND",INDEX(T_LEAVE[LEAVE TYPE],SUMPRODUCT(--(T_LEAVE[EMPLOYEE NAME]=$B13),--(T_LEAVE[START DATE]&lt;=X$7),--(T_LEAVE[END DATE]&gt;=X$7),ROW(T_LEAVE[LEAVE TYPE]))-ROW(T_LEAVE[#Headers]))))))),"")</f>
        <v/>
      </c>
      <c r="Y13" s="90" t="str">
        <f>IFERROR(IF(Y$7="","NA",IF(Y$7&lt;INDEX(T_EMP[START DATE],ROW($B13)-ROW($B$7)),"NE",IF(AND(INDEX(T_EMP[TERMINATION DATE],ROW($B13)-ROW($B$7))&gt;0,Y$7&gt;INDEX(T_EMP[TERMINATION DATE],ROW($B13)-ROW($B$7))),"NE",IF(NOT(ISERROR(MATCH(Y$7,L_HOLS,0))),"H",IF(INDEX(L_WKNDVAL,WEEKDAY(Y$7,1))=1,"WKND",INDEX(T_LEAVE[LEAVE TYPE],SUMPRODUCT(--(T_LEAVE[EMPLOYEE NAME]=$B13),--(T_LEAVE[START DATE]&lt;=Y$7),--(T_LEAVE[END DATE]&gt;=Y$7),ROW(T_LEAVE[LEAVE TYPE]))-ROW(T_LEAVE[#Headers]))))))),"")</f>
        <v/>
      </c>
      <c r="Z13" s="90" t="str">
        <f>IFERROR(IF(Z$7="","NA",IF(Z$7&lt;INDEX(T_EMP[START DATE],ROW($B13)-ROW($B$7)),"NE",IF(AND(INDEX(T_EMP[TERMINATION DATE],ROW($B13)-ROW($B$7))&gt;0,Z$7&gt;INDEX(T_EMP[TERMINATION DATE],ROW($B13)-ROW($B$7))),"NE",IF(NOT(ISERROR(MATCH(Z$7,L_HOLS,0))),"H",IF(INDEX(L_WKNDVAL,WEEKDAY(Z$7,1))=1,"WKND",INDEX(T_LEAVE[LEAVE TYPE],SUMPRODUCT(--(T_LEAVE[EMPLOYEE NAME]=$B13),--(T_LEAVE[START DATE]&lt;=Z$7),--(T_LEAVE[END DATE]&gt;=Z$7),ROW(T_LEAVE[LEAVE TYPE]))-ROW(T_LEAVE[#Headers]))))))),"")</f>
        <v/>
      </c>
      <c r="AA13" s="90" t="str">
        <f>IFERROR(IF(AA$7="","NA",IF(AA$7&lt;INDEX(T_EMP[START DATE],ROW($B13)-ROW($B$7)),"NE",IF(AND(INDEX(T_EMP[TERMINATION DATE],ROW($B13)-ROW($B$7))&gt;0,AA$7&gt;INDEX(T_EMP[TERMINATION DATE],ROW($B13)-ROW($B$7))),"NE",IF(NOT(ISERROR(MATCH(AA$7,L_HOLS,0))),"H",IF(INDEX(L_WKNDVAL,WEEKDAY(AA$7,1))=1,"WKND",INDEX(T_LEAVE[LEAVE TYPE],SUMPRODUCT(--(T_LEAVE[EMPLOYEE NAME]=$B13),--(T_LEAVE[START DATE]&lt;=AA$7),--(T_LEAVE[END DATE]&gt;=AA$7),ROW(T_LEAVE[LEAVE TYPE]))-ROW(T_LEAVE[#Headers]))))))),"")</f>
        <v/>
      </c>
      <c r="AB13" s="90" t="str">
        <f>IFERROR(IF(AB$7="","NA",IF(AB$7&lt;INDEX(T_EMP[START DATE],ROW($B13)-ROW($B$7)),"NE",IF(AND(INDEX(T_EMP[TERMINATION DATE],ROW($B13)-ROW($B$7))&gt;0,AB$7&gt;INDEX(T_EMP[TERMINATION DATE],ROW($B13)-ROW($B$7))),"NE",IF(NOT(ISERROR(MATCH(AB$7,L_HOLS,0))),"H",IF(INDEX(L_WKNDVAL,WEEKDAY(AB$7,1))=1,"WKND",INDEX(T_LEAVE[LEAVE TYPE],SUMPRODUCT(--(T_LEAVE[EMPLOYEE NAME]=$B13),--(T_LEAVE[START DATE]&lt;=AB$7),--(T_LEAVE[END DATE]&gt;=AB$7),ROW(T_LEAVE[LEAVE TYPE]))-ROW(T_LEAVE[#Headers]))))))),"")</f>
        <v/>
      </c>
      <c r="AC13" s="90" t="str">
        <f>IFERROR(IF(AC$7="","NA",IF(AC$7&lt;INDEX(T_EMP[START DATE],ROW($B13)-ROW($B$7)),"NE",IF(AND(INDEX(T_EMP[TERMINATION DATE],ROW($B13)-ROW($B$7))&gt;0,AC$7&gt;INDEX(T_EMP[TERMINATION DATE],ROW($B13)-ROW($B$7))),"NE",IF(NOT(ISERROR(MATCH(AC$7,L_HOLS,0))),"H",IF(INDEX(L_WKNDVAL,WEEKDAY(AC$7,1))=1,"WKND",INDEX(T_LEAVE[LEAVE TYPE],SUMPRODUCT(--(T_LEAVE[EMPLOYEE NAME]=$B13),--(T_LEAVE[START DATE]&lt;=AC$7),--(T_LEAVE[END DATE]&gt;=AC$7),ROW(T_LEAVE[LEAVE TYPE]))-ROW(T_LEAVE[#Headers]))))))),"")</f>
        <v/>
      </c>
      <c r="AD13" s="90" t="str">
        <f>IFERROR(IF(AD$7="","NA",IF(AD$7&lt;INDEX(T_EMP[START DATE],ROW($B13)-ROW($B$7)),"NE",IF(AND(INDEX(T_EMP[TERMINATION DATE],ROW($B13)-ROW($B$7))&gt;0,AD$7&gt;INDEX(T_EMP[TERMINATION DATE],ROW($B13)-ROW($B$7))),"NE",IF(NOT(ISERROR(MATCH(AD$7,L_HOLS,0))),"H",IF(INDEX(L_WKNDVAL,WEEKDAY(AD$7,1))=1,"WKND",INDEX(T_LEAVE[LEAVE TYPE],SUMPRODUCT(--(T_LEAVE[EMPLOYEE NAME]=$B13),--(T_LEAVE[START DATE]&lt;=AD$7),--(T_LEAVE[END DATE]&gt;=AD$7),ROW(T_LEAVE[LEAVE TYPE]))-ROW(T_LEAVE[#Headers]))))))),"")</f>
        <v/>
      </c>
      <c r="AE13" s="90" t="str">
        <f>IFERROR(IF(AE$7="","NA",IF(AE$7&lt;INDEX(T_EMP[START DATE],ROW($B13)-ROW($B$7)),"NE",IF(AND(INDEX(T_EMP[TERMINATION DATE],ROW($B13)-ROW($B$7))&gt;0,AE$7&gt;INDEX(T_EMP[TERMINATION DATE],ROW($B13)-ROW($B$7))),"NE",IF(NOT(ISERROR(MATCH(AE$7,L_HOLS,0))),"H",IF(INDEX(L_WKNDVAL,WEEKDAY(AE$7,1))=1,"WKND",INDEX(T_LEAVE[LEAVE TYPE],SUMPRODUCT(--(T_LEAVE[EMPLOYEE NAME]=$B13),--(T_LEAVE[START DATE]&lt;=AE$7),--(T_LEAVE[END DATE]&gt;=AE$7),ROW(T_LEAVE[LEAVE TYPE]))-ROW(T_LEAVE[#Headers]))))))),"")</f>
        <v/>
      </c>
      <c r="AF13" s="90" t="str">
        <f>IFERROR(IF(AF$7="","NA",IF(AF$7&lt;INDEX(T_EMP[START DATE],ROW($B13)-ROW($B$7)),"NE",IF(AND(INDEX(T_EMP[TERMINATION DATE],ROW($B13)-ROW($B$7))&gt;0,AF$7&gt;INDEX(T_EMP[TERMINATION DATE],ROW($B13)-ROW($B$7))),"NE",IF(NOT(ISERROR(MATCH(AF$7,L_HOLS,0))),"H",IF(INDEX(L_WKNDVAL,WEEKDAY(AF$7,1))=1,"WKND",INDEX(T_LEAVE[LEAVE TYPE],SUMPRODUCT(--(T_LEAVE[EMPLOYEE NAME]=$B13),--(T_LEAVE[START DATE]&lt;=AF$7),--(T_LEAVE[END DATE]&gt;=AF$7),ROW(T_LEAVE[LEAVE TYPE]))-ROW(T_LEAVE[#Headers]))))))),"")</f>
        <v/>
      </c>
      <c r="AG13" s="90" t="str">
        <f>IFERROR(IF(AG$7="","NA",IF(AG$7&lt;INDEX(T_EMP[START DATE],ROW($B13)-ROW($B$7)),"NE",IF(AND(INDEX(T_EMP[TERMINATION DATE],ROW($B13)-ROW($B$7))&gt;0,AG$7&gt;INDEX(T_EMP[TERMINATION DATE],ROW($B13)-ROW($B$7))),"NE",IF(NOT(ISERROR(MATCH(AG$7,L_HOLS,0))),"H",IF(INDEX(L_WKNDVAL,WEEKDAY(AG$7,1))=1,"WKND",INDEX(T_LEAVE[LEAVE TYPE],SUMPRODUCT(--(T_LEAVE[EMPLOYEE NAME]=$B13),--(T_LEAVE[START DATE]&lt;=AG$7),--(T_LEAVE[END DATE]&gt;=AG$7),ROW(T_LEAVE[LEAVE TYPE]))-ROW(T_LEAVE[#Headers]))))))),"")</f>
        <v>NA</v>
      </c>
      <c r="AH13" s="68"/>
      <c r="AI13" s="94" t="str">
        <f>IF(OR($B13="",AI$7=""),"",COUNTIFS($C13:$AG13,AI$7)*INDEX(T_LEAVETYPE[DAY VALUE],1))</f>
        <v/>
      </c>
      <c r="AJ13" s="94" t="str">
        <f>IF(OR($B13="",AJ$7=""),"",COUNTIFS($C13:$AG13,AJ$7)*INDEX(T_LEAVETYPE[DAY VALUE],2))</f>
        <v/>
      </c>
      <c r="AK13" s="94" t="str">
        <f>IF(OR($B13="",AK$7=""),"",COUNTIFS($C13:$AG13,AK$7)*INDEX(T_LEAVETYPE[DAY VALUE],3))</f>
        <v/>
      </c>
      <c r="AL13" s="94" t="str">
        <f>IF(OR($B13="",AL$7=""),"",COUNTIFS($C13:$AG13,AL$7)*INDEX(T_LEAVETYPE[DAY VALUE],4))</f>
        <v/>
      </c>
      <c r="AM13" s="95" t="str">
        <f>IF(OR($B13="",AM$7=""),"",COUNTIFS($C13:$AG13,AM$7)*INDEX(T_LEAVETYPE[DAY VALUE],5))</f>
        <v/>
      </c>
      <c r="AN13" s="98" t="str">
        <f t="shared" si="2"/>
        <v/>
      </c>
      <c r="AO13" s="99" t="str">
        <f t="shared" si="3"/>
        <v/>
      </c>
    </row>
    <row r="14" spans="2:41" x14ac:dyDescent="0.25">
      <c r="B14" s="86" t="str">
        <f>IFERROR(INDEX(T_EMP[EMPLOYEE NAME],ROW(B14)-ROW($B$7)),"")</f>
        <v/>
      </c>
      <c r="C14" s="89" t="str">
        <f>IFERROR(IF(C$7="","NA",IF(C$7&lt;INDEX(T_EMP[START DATE],ROW($B14)-ROW($B$7)),"NE",IF(AND(INDEX(T_EMP[TERMINATION DATE],ROW($B14)-ROW($B$7))&gt;0,C$7&gt;INDEX(T_EMP[TERMINATION DATE],ROW($B14)-ROW($B$7))),"NE",IF(NOT(ISERROR(MATCH(C$7,L_HOLS,0))),"H",IF(INDEX(L_WKNDVAL,WEEKDAY(C$7,1))=1,"WKND",INDEX(T_LEAVE[LEAVE TYPE],SUMPRODUCT(--(T_LEAVE[EMPLOYEE NAME]=$B14),--(T_LEAVE[START DATE]&lt;=C$7),--(T_LEAVE[END DATE]&gt;=C$7),ROW(T_LEAVE[LEAVE TYPE]))-ROW(T_LEAVE[#Headers]))))))),"")</f>
        <v/>
      </c>
      <c r="D14" s="90" t="str">
        <f>IFERROR(IF(D$7="","NA",IF(D$7&lt;INDEX(T_EMP[START DATE],ROW($B14)-ROW($B$7)),"NE",IF(AND(INDEX(T_EMP[TERMINATION DATE],ROW($B14)-ROW($B$7))&gt;0,D$7&gt;INDEX(T_EMP[TERMINATION DATE],ROW($B14)-ROW($B$7))),"NE",IF(NOT(ISERROR(MATCH(D$7,L_HOLS,0))),"H",IF(INDEX(L_WKNDVAL,WEEKDAY(D$7,1))=1,"WKND",INDEX(T_LEAVE[LEAVE TYPE],SUMPRODUCT(--(T_LEAVE[EMPLOYEE NAME]=$B14),--(T_LEAVE[START DATE]&lt;=D$7),--(T_LEAVE[END DATE]&gt;=D$7),ROW(T_LEAVE[LEAVE TYPE]))-ROW(T_LEAVE[#Headers]))))))),"")</f>
        <v/>
      </c>
      <c r="E14" s="90" t="str">
        <f>IFERROR(IF(E$7="","NA",IF(E$7&lt;INDEX(T_EMP[START DATE],ROW($B14)-ROW($B$7)),"NE",IF(AND(INDEX(T_EMP[TERMINATION DATE],ROW($B14)-ROW($B$7))&gt;0,E$7&gt;INDEX(T_EMP[TERMINATION DATE],ROW($B14)-ROW($B$7))),"NE",IF(NOT(ISERROR(MATCH(E$7,L_HOLS,0))),"H",IF(INDEX(L_WKNDVAL,WEEKDAY(E$7,1))=1,"WKND",INDEX(T_LEAVE[LEAVE TYPE],SUMPRODUCT(--(T_LEAVE[EMPLOYEE NAME]=$B14),--(T_LEAVE[START DATE]&lt;=E$7),--(T_LEAVE[END DATE]&gt;=E$7),ROW(T_LEAVE[LEAVE TYPE]))-ROW(T_LEAVE[#Headers]))))))),"")</f>
        <v/>
      </c>
      <c r="F14" s="90" t="str">
        <f>IFERROR(IF(F$7="","NA",IF(F$7&lt;INDEX(T_EMP[START DATE],ROW($B14)-ROW($B$7)),"NE",IF(AND(INDEX(T_EMP[TERMINATION DATE],ROW($B14)-ROW($B$7))&gt;0,F$7&gt;INDEX(T_EMP[TERMINATION DATE],ROW($B14)-ROW($B$7))),"NE",IF(NOT(ISERROR(MATCH(F$7,L_HOLS,0))),"H",IF(INDEX(L_WKNDVAL,WEEKDAY(F$7,1))=1,"WKND",INDEX(T_LEAVE[LEAVE TYPE],SUMPRODUCT(--(T_LEAVE[EMPLOYEE NAME]=$B14),--(T_LEAVE[START DATE]&lt;=F$7),--(T_LEAVE[END DATE]&gt;=F$7),ROW(T_LEAVE[LEAVE TYPE]))-ROW(T_LEAVE[#Headers]))))))),"")</f>
        <v/>
      </c>
      <c r="G14" s="90" t="str">
        <f>IFERROR(IF(G$7="","NA",IF(G$7&lt;INDEX(T_EMP[START DATE],ROW($B14)-ROW($B$7)),"NE",IF(AND(INDEX(T_EMP[TERMINATION DATE],ROW($B14)-ROW($B$7))&gt;0,G$7&gt;INDEX(T_EMP[TERMINATION DATE],ROW($B14)-ROW($B$7))),"NE",IF(NOT(ISERROR(MATCH(G$7,L_HOLS,0))),"H",IF(INDEX(L_WKNDVAL,WEEKDAY(G$7,1))=1,"WKND",INDEX(T_LEAVE[LEAVE TYPE],SUMPRODUCT(--(T_LEAVE[EMPLOYEE NAME]=$B14),--(T_LEAVE[START DATE]&lt;=G$7),--(T_LEAVE[END DATE]&gt;=G$7),ROW(T_LEAVE[LEAVE TYPE]))-ROW(T_LEAVE[#Headers]))))))),"")</f>
        <v/>
      </c>
      <c r="H14" s="90" t="str">
        <f>IFERROR(IF(H$7="","NA",IF(H$7&lt;INDEX(T_EMP[START DATE],ROW($B14)-ROW($B$7)),"NE",IF(AND(INDEX(T_EMP[TERMINATION DATE],ROW($B14)-ROW($B$7))&gt;0,H$7&gt;INDEX(T_EMP[TERMINATION DATE],ROW($B14)-ROW($B$7))),"NE",IF(NOT(ISERROR(MATCH(H$7,L_HOLS,0))),"H",IF(INDEX(L_WKNDVAL,WEEKDAY(H$7,1))=1,"WKND",INDEX(T_LEAVE[LEAVE TYPE],SUMPRODUCT(--(T_LEAVE[EMPLOYEE NAME]=$B14),--(T_LEAVE[START DATE]&lt;=H$7),--(T_LEAVE[END DATE]&gt;=H$7),ROW(T_LEAVE[LEAVE TYPE]))-ROW(T_LEAVE[#Headers]))))))),"")</f>
        <v/>
      </c>
      <c r="I14" s="90" t="str">
        <f>IFERROR(IF(I$7="","NA",IF(I$7&lt;INDEX(T_EMP[START DATE],ROW($B14)-ROW($B$7)),"NE",IF(AND(INDEX(T_EMP[TERMINATION DATE],ROW($B14)-ROW($B$7))&gt;0,I$7&gt;INDEX(T_EMP[TERMINATION DATE],ROW($B14)-ROW($B$7))),"NE",IF(NOT(ISERROR(MATCH(I$7,L_HOLS,0))),"H",IF(INDEX(L_WKNDVAL,WEEKDAY(I$7,1))=1,"WKND",INDEX(T_LEAVE[LEAVE TYPE],SUMPRODUCT(--(T_LEAVE[EMPLOYEE NAME]=$B14),--(T_LEAVE[START DATE]&lt;=I$7),--(T_LEAVE[END DATE]&gt;=I$7),ROW(T_LEAVE[LEAVE TYPE]))-ROW(T_LEAVE[#Headers]))))))),"")</f>
        <v/>
      </c>
      <c r="J14" s="90" t="str">
        <f>IFERROR(IF(J$7="","NA",IF(J$7&lt;INDEX(T_EMP[START DATE],ROW($B14)-ROW($B$7)),"NE",IF(AND(INDEX(T_EMP[TERMINATION DATE],ROW($B14)-ROW($B$7))&gt;0,J$7&gt;INDEX(T_EMP[TERMINATION DATE],ROW($B14)-ROW($B$7))),"NE",IF(NOT(ISERROR(MATCH(J$7,L_HOLS,0))),"H",IF(INDEX(L_WKNDVAL,WEEKDAY(J$7,1))=1,"WKND",INDEX(T_LEAVE[LEAVE TYPE],SUMPRODUCT(--(T_LEAVE[EMPLOYEE NAME]=$B14),--(T_LEAVE[START DATE]&lt;=J$7),--(T_LEAVE[END DATE]&gt;=J$7),ROW(T_LEAVE[LEAVE TYPE]))-ROW(T_LEAVE[#Headers]))))))),"")</f>
        <v/>
      </c>
      <c r="K14" s="90" t="str">
        <f>IFERROR(IF(K$7="","NA",IF(K$7&lt;INDEX(T_EMP[START DATE],ROW($B14)-ROW($B$7)),"NE",IF(AND(INDEX(T_EMP[TERMINATION DATE],ROW($B14)-ROW($B$7))&gt;0,K$7&gt;INDEX(T_EMP[TERMINATION DATE],ROW($B14)-ROW($B$7))),"NE",IF(NOT(ISERROR(MATCH(K$7,L_HOLS,0))),"H",IF(INDEX(L_WKNDVAL,WEEKDAY(K$7,1))=1,"WKND",INDEX(T_LEAVE[LEAVE TYPE],SUMPRODUCT(--(T_LEAVE[EMPLOYEE NAME]=$B14),--(T_LEAVE[START DATE]&lt;=K$7),--(T_LEAVE[END DATE]&gt;=K$7),ROW(T_LEAVE[LEAVE TYPE]))-ROW(T_LEAVE[#Headers]))))))),"")</f>
        <v/>
      </c>
      <c r="L14" s="90" t="str">
        <f>IFERROR(IF(L$7="","NA",IF(L$7&lt;INDEX(T_EMP[START DATE],ROW($B14)-ROW($B$7)),"NE",IF(AND(INDEX(T_EMP[TERMINATION DATE],ROW($B14)-ROW($B$7))&gt;0,L$7&gt;INDEX(T_EMP[TERMINATION DATE],ROW($B14)-ROW($B$7))),"NE",IF(NOT(ISERROR(MATCH(L$7,L_HOLS,0))),"H",IF(INDEX(L_WKNDVAL,WEEKDAY(L$7,1))=1,"WKND",INDEX(T_LEAVE[LEAVE TYPE],SUMPRODUCT(--(T_LEAVE[EMPLOYEE NAME]=$B14),--(T_LEAVE[START DATE]&lt;=L$7),--(T_LEAVE[END DATE]&gt;=L$7),ROW(T_LEAVE[LEAVE TYPE]))-ROW(T_LEAVE[#Headers]))))))),"")</f>
        <v/>
      </c>
      <c r="M14" s="90" t="str">
        <f>IFERROR(IF(M$7="","NA",IF(M$7&lt;INDEX(T_EMP[START DATE],ROW($B14)-ROW($B$7)),"NE",IF(AND(INDEX(T_EMP[TERMINATION DATE],ROW($B14)-ROW($B$7))&gt;0,M$7&gt;INDEX(T_EMP[TERMINATION DATE],ROW($B14)-ROW($B$7))),"NE",IF(NOT(ISERROR(MATCH(M$7,L_HOLS,0))),"H",IF(INDEX(L_WKNDVAL,WEEKDAY(M$7,1))=1,"WKND",INDEX(T_LEAVE[LEAVE TYPE],SUMPRODUCT(--(T_LEAVE[EMPLOYEE NAME]=$B14),--(T_LEAVE[START DATE]&lt;=M$7),--(T_LEAVE[END DATE]&gt;=M$7),ROW(T_LEAVE[LEAVE TYPE]))-ROW(T_LEAVE[#Headers]))))))),"")</f>
        <v/>
      </c>
      <c r="N14" s="90" t="str">
        <f>IFERROR(IF(N$7="","NA",IF(N$7&lt;INDEX(T_EMP[START DATE],ROW($B14)-ROW($B$7)),"NE",IF(AND(INDEX(T_EMP[TERMINATION DATE],ROW($B14)-ROW($B$7))&gt;0,N$7&gt;INDEX(T_EMP[TERMINATION DATE],ROW($B14)-ROW($B$7))),"NE",IF(NOT(ISERROR(MATCH(N$7,L_HOLS,0))),"H",IF(INDEX(L_WKNDVAL,WEEKDAY(N$7,1))=1,"WKND",INDEX(T_LEAVE[LEAVE TYPE],SUMPRODUCT(--(T_LEAVE[EMPLOYEE NAME]=$B14),--(T_LEAVE[START DATE]&lt;=N$7),--(T_LEAVE[END DATE]&gt;=N$7),ROW(T_LEAVE[LEAVE TYPE]))-ROW(T_LEAVE[#Headers]))))))),"")</f>
        <v/>
      </c>
      <c r="O14" s="90" t="str">
        <f>IFERROR(IF(O$7="","NA",IF(O$7&lt;INDEX(T_EMP[START DATE],ROW($B14)-ROW($B$7)),"NE",IF(AND(INDEX(T_EMP[TERMINATION DATE],ROW($B14)-ROW($B$7))&gt;0,O$7&gt;INDEX(T_EMP[TERMINATION DATE],ROW($B14)-ROW($B$7))),"NE",IF(NOT(ISERROR(MATCH(O$7,L_HOLS,0))),"H",IF(INDEX(L_WKNDVAL,WEEKDAY(O$7,1))=1,"WKND",INDEX(T_LEAVE[LEAVE TYPE],SUMPRODUCT(--(T_LEAVE[EMPLOYEE NAME]=$B14),--(T_LEAVE[START DATE]&lt;=O$7),--(T_LEAVE[END DATE]&gt;=O$7),ROW(T_LEAVE[LEAVE TYPE]))-ROW(T_LEAVE[#Headers]))))))),"")</f>
        <v/>
      </c>
      <c r="P14" s="90" t="str">
        <f>IFERROR(IF(P$7="","NA",IF(P$7&lt;INDEX(T_EMP[START DATE],ROW($B14)-ROW($B$7)),"NE",IF(AND(INDEX(T_EMP[TERMINATION DATE],ROW($B14)-ROW($B$7))&gt;0,P$7&gt;INDEX(T_EMP[TERMINATION DATE],ROW($B14)-ROW($B$7))),"NE",IF(NOT(ISERROR(MATCH(P$7,L_HOLS,0))),"H",IF(INDEX(L_WKNDVAL,WEEKDAY(P$7,1))=1,"WKND",INDEX(T_LEAVE[LEAVE TYPE],SUMPRODUCT(--(T_LEAVE[EMPLOYEE NAME]=$B14),--(T_LEAVE[START DATE]&lt;=P$7),--(T_LEAVE[END DATE]&gt;=P$7),ROW(T_LEAVE[LEAVE TYPE]))-ROW(T_LEAVE[#Headers]))))))),"")</f>
        <v/>
      </c>
      <c r="Q14" s="90" t="str">
        <f>IFERROR(IF(Q$7="","NA",IF(Q$7&lt;INDEX(T_EMP[START DATE],ROW($B14)-ROW($B$7)),"NE",IF(AND(INDEX(T_EMP[TERMINATION DATE],ROW($B14)-ROW($B$7))&gt;0,Q$7&gt;INDEX(T_EMP[TERMINATION DATE],ROW($B14)-ROW($B$7))),"NE",IF(NOT(ISERROR(MATCH(Q$7,L_HOLS,0))),"H",IF(INDEX(L_WKNDVAL,WEEKDAY(Q$7,1))=1,"WKND",INDEX(T_LEAVE[LEAVE TYPE],SUMPRODUCT(--(T_LEAVE[EMPLOYEE NAME]=$B14),--(T_LEAVE[START DATE]&lt;=Q$7),--(T_LEAVE[END DATE]&gt;=Q$7),ROW(T_LEAVE[LEAVE TYPE]))-ROW(T_LEAVE[#Headers]))))))),"")</f>
        <v/>
      </c>
      <c r="R14" s="90" t="str">
        <f>IFERROR(IF(R$7="","NA",IF(R$7&lt;INDEX(T_EMP[START DATE],ROW($B14)-ROW($B$7)),"NE",IF(AND(INDEX(T_EMP[TERMINATION DATE],ROW($B14)-ROW($B$7))&gt;0,R$7&gt;INDEX(T_EMP[TERMINATION DATE],ROW($B14)-ROW($B$7))),"NE",IF(NOT(ISERROR(MATCH(R$7,L_HOLS,0))),"H",IF(INDEX(L_WKNDVAL,WEEKDAY(R$7,1))=1,"WKND",INDEX(T_LEAVE[LEAVE TYPE],SUMPRODUCT(--(T_LEAVE[EMPLOYEE NAME]=$B14),--(T_LEAVE[START DATE]&lt;=R$7),--(T_LEAVE[END DATE]&gt;=R$7),ROW(T_LEAVE[LEAVE TYPE]))-ROW(T_LEAVE[#Headers]))))))),"")</f>
        <v/>
      </c>
      <c r="S14" s="90" t="str">
        <f>IFERROR(IF(S$7="","NA",IF(S$7&lt;INDEX(T_EMP[START DATE],ROW($B14)-ROW($B$7)),"NE",IF(AND(INDEX(T_EMP[TERMINATION DATE],ROW($B14)-ROW($B$7))&gt;0,S$7&gt;INDEX(T_EMP[TERMINATION DATE],ROW($B14)-ROW($B$7))),"NE",IF(NOT(ISERROR(MATCH(S$7,L_HOLS,0))),"H",IF(INDEX(L_WKNDVAL,WEEKDAY(S$7,1))=1,"WKND",INDEX(T_LEAVE[LEAVE TYPE],SUMPRODUCT(--(T_LEAVE[EMPLOYEE NAME]=$B14),--(T_LEAVE[START DATE]&lt;=S$7),--(T_LEAVE[END DATE]&gt;=S$7),ROW(T_LEAVE[LEAVE TYPE]))-ROW(T_LEAVE[#Headers]))))))),"")</f>
        <v/>
      </c>
      <c r="T14" s="90" t="str">
        <f>IFERROR(IF(T$7="","NA",IF(T$7&lt;INDEX(T_EMP[START DATE],ROW($B14)-ROW($B$7)),"NE",IF(AND(INDEX(T_EMP[TERMINATION DATE],ROW($B14)-ROW($B$7))&gt;0,T$7&gt;INDEX(T_EMP[TERMINATION DATE],ROW($B14)-ROW($B$7))),"NE",IF(NOT(ISERROR(MATCH(T$7,L_HOLS,0))),"H",IF(INDEX(L_WKNDVAL,WEEKDAY(T$7,1))=1,"WKND",INDEX(T_LEAVE[LEAVE TYPE],SUMPRODUCT(--(T_LEAVE[EMPLOYEE NAME]=$B14),--(T_LEAVE[START DATE]&lt;=T$7),--(T_LEAVE[END DATE]&gt;=T$7),ROW(T_LEAVE[LEAVE TYPE]))-ROW(T_LEAVE[#Headers]))))))),"")</f>
        <v/>
      </c>
      <c r="U14" s="90" t="str">
        <f>IFERROR(IF(U$7="","NA",IF(U$7&lt;INDEX(T_EMP[START DATE],ROW($B14)-ROW($B$7)),"NE",IF(AND(INDEX(T_EMP[TERMINATION DATE],ROW($B14)-ROW($B$7))&gt;0,U$7&gt;INDEX(T_EMP[TERMINATION DATE],ROW($B14)-ROW($B$7))),"NE",IF(NOT(ISERROR(MATCH(U$7,L_HOLS,0))),"H",IF(INDEX(L_WKNDVAL,WEEKDAY(U$7,1))=1,"WKND",INDEX(T_LEAVE[LEAVE TYPE],SUMPRODUCT(--(T_LEAVE[EMPLOYEE NAME]=$B14),--(T_LEAVE[START DATE]&lt;=U$7),--(T_LEAVE[END DATE]&gt;=U$7),ROW(T_LEAVE[LEAVE TYPE]))-ROW(T_LEAVE[#Headers]))))))),"")</f>
        <v/>
      </c>
      <c r="V14" s="90" t="str">
        <f>IFERROR(IF(V$7="","NA",IF(V$7&lt;INDEX(T_EMP[START DATE],ROW($B14)-ROW($B$7)),"NE",IF(AND(INDEX(T_EMP[TERMINATION DATE],ROW($B14)-ROW($B$7))&gt;0,V$7&gt;INDEX(T_EMP[TERMINATION DATE],ROW($B14)-ROW($B$7))),"NE",IF(NOT(ISERROR(MATCH(V$7,L_HOLS,0))),"H",IF(INDEX(L_WKNDVAL,WEEKDAY(V$7,1))=1,"WKND",INDEX(T_LEAVE[LEAVE TYPE],SUMPRODUCT(--(T_LEAVE[EMPLOYEE NAME]=$B14),--(T_LEAVE[START DATE]&lt;=V$7),--(T_LEAVE[END DATE]&gt;=V$7),ROW(T_LEAVE[LEAVE TYPE]))-ROW(T_LEAVE[#Headers]))))))),"")</f>
        <v/>
      </c>
      <c r="W14" s="90" t="str">
        <f>IFERROR(IF(W$7="","NA",IF(W$7&lt;INDEX(T_EMP[START DATE],ROW($B14)-ROW($B$7)),"NE",IF(AND(INDEX(T_EMP[TERMINATION DATE],ROW($B14)-ROW($B$7))&gt;0,W$7&gt;INDEX(T_EMP[TERMINATION DATE],ROW($B14)-ROW($B$7))),"NE",IF(NOT(ISERROR(MATCH(W$7,L_HOLS,0))),"H",IF(INDEX(L_WKNDVAL,WEEKDAY(W$7,1))=1,"WKND",INDEX(T_LEAVE[LEAVE TYPE],SUMPRODUCT(--(T_LEAVE[EMPLOYEE NAME]=$B14),--(T_LEAVE[START DATE]&lt;=W$7),--(T_LEAVE[END DATE]&gt;=W$7),ROW(T_LEAVE[LEAVE TYPE]))-ROW(T_LEAVE[#Headers]))))))),"")</f>
        <v/>
      </c>
      <c r="X14" s="90" t="str">
        <f>IFERROR(IF(X$7="","NA",IF(X$7&lt;INDEX(T_EMP[START DATE],ROW($B14)-ROW($B$7)),"NE",IF(AND(INDEX(T_EMP[TERMINATION DATE],ROW($B14)-ROW($B$7))&gt;0,X$7&gt;INDEX(T_EMP[TERMINATION DATE],ROW($B14)-ROW($B$7))),"NE",IF(NOT(ISERROR(MATCH(X$7,L_HOLS,0))),"H",IF(INDEX(L_WKNDVAL,WEEKDAY(X$7,1))=1,"WKND",INDEX(T_LEAVE[LEAVE TYPE],SUMPRODUCT(--(T_LEAVE[EMPLOYEE NAME]=$B14),--(T_LEAVE[START DATE]&lt;=X$7),--(T_LEAVE[END DATE]&gt;=X$7),ROW(T_LEAVE[LEAVE TYPE]))-ROW(T_LEAVE[#Headers]))))))),"")</f>
        <v/>
      </c>
      <c r="Y14" s="90" t="str">
        <f>IFERROR(IF(Y$7="","NA",IF(Y$7&lt;INDEX(T_EMP[START DATE],ROW($B14)-ROW($B$7)),"NE",IF(AND(INDEX(T_EMP[TERMINATION DATE],ROW($B14)-ROW($B$7))&gt;0,Y$7&gt;INDEX(T_EMP[TERMINATION DATE],ROW($B14)-ROW($B$7))),"NE",IF(NOT(ISERROR(MATCH(Y$7,L_HOLS,0))),"H",IF(INDEX(L_WKNDVAL,WEEKDAY(Y$7,1))=1,"WKND",INDEX(T_LEAVE[LEAVE TYPE],SUMPRODUCT(--(T_LEAVE[EMPLOYEE NAME]=$B14),--(T_LEAVE[START DATE]&lt;=Y$7),--(T_LEAVE[END DATE]&gt;=Y$7),ROW(T_LEAVE[LEAVE TYPE]))-ROW(T_LEAVE[#Headers]))))))),"")</f>
        <v/>
      </c>
      <c r="Z14" s="90" t="str">
        <f>IFERROR(IF(Z$7="","NA",IF(Z$7&lt;INDEX(T_EMP[START DATE],ROW($B14)-ROW($B$7)),"NE",IF(AND(INDEX(T_EMP[TERMINATION DATE],ROW($B14)-ROW($B$7))&gt;0,Z$7&gt;INDEX(T_EMP[TERMINATION DATE],ROW($B14)-ROW($B$7))),"NE",IF(NOT(ISERROR(MATCH(Z$7,L_HOLS,0))),"H",IF(INDEX(L_WKNDVAL,WEEKDAY(Z$7,1))=1,"WKND",INDEX(T_LEAVE[LEAVE TYPE],SUMPRODUCT(--(T_LEAVE[EMPLOYEE NAME]=$B14),--(T_LEAVE[START DATE]&lt;=Z$7),--(T_LEAVE[END DATE]&gt;=Z$7),ROW(T_LEAVE[LEAVE TYPE]))-ROW(T_LEAVE[#Headers]))))))),"")</f>
        <v/>
      </c>
      <c r="AA14" s="90" t="str">
        <f>IFERROR(IF(AA$7="","NA",IF(AA$7&lt;INDEX(T_EMP[START DATE],ROW($B14)-ROW($B$7)),"NE",IF(AND(INDEX(T_EMP[TERMINATION DATE],ROW($B14)-ROW($B$7))&gt;0,AA$7&gt;INDEX(T_EMP[TERMINATION DATE],ROW($B14)-ROW($B$7))),"NE",IF(NOT(ISERROR(MATCH(AA$7,L_HOLS,0))),"H",IF(INDEX(L_WKNDVAL,WEEKDAY(AA$7,1))=1,"WKND",INDEX(T_LEAVE[LEAVE TYPE],SUMPRODUCT(--(T_LEAVE[EMPLOYEE NAME]=$B14),--(T_LEAVE[START DATE]&lt;=AA$7),--(T_LEAVE[END DATE]&gt;=AA$7),ROW(T_LEAVE[LEAVE TYPE]))-ROW(T_LEAVE[#Headers]))))))),"")</f>
        <v/>
      </c>
      <c r="AB14" s="90" t="str">
        <f>IFERROR(IF(AB$7="","NA",IF(AB$7&lt;INDEX(T_EMP[START DATE],ROW($B14)-ROW($B$7)),"NE",IF(AND(INDEX(T_EMP[TERMINATION DATE],ROW($B14)-ROW($B$7))&gt;0,AB$7&gt;INDEX(T_EMP[TERMINATION DATE],ROW($B14)-ROW($B$7))),"NE",IF(NOT(ISERROR(MATCH(AB$7,L_HOLS,0))),"H",IF(INDEX(L_WKNDVAL,WEEKDAY(AB$7,1))=1,"WKND",INDEX(T_LEAVE[LEAVE TYPE],SUMPRODUCT(--(T_LEAVE[EMPLOYEE NAME]=$B14),--(T_LEAVE[START DATE]&lt;=AB$7),--(T_LEAVE[END DATE]&gt;=AB$7),ROW(T_LEAVE[LEAVE TYPE]))-ROW(T_LEAVE[#Headers]))))))),"")</f>
        <v/>
      </c>
      <c r="AC14" s="90" t="str">
        <f>IFERROR(IF(AC$7="","NA",IF(AC$7&lt;INDEX(T_EMP[START DATE],ROW($B14)-ROW($B$7)),"NE",IF(AND(INDEX(T_EMP[TERMINATION DATE],ROW($B14)-ROW($B$7))&gt;0,AC$7&gt;INDEX(T_EMP[TERMINATION DATE],ROW($B14)-ROW($B$7))),"NE",IF(NOT(ISERROR(MATCH(AC$7,L_HOLS,0))),"H",IF(INDEX(L_WKNDVAL,WEEKDAY(AC$7,1))=1,"WKND",INDEX(T_LEAVE[LEAVE TYPE],SUMPRODUCT(--(T_LEAVE[EMPLOYEE NAME]=$B14),--(T_LEAVE[START DATE]&lt;=AC$7),--(T_LEAVE[END DATE]&gt;=AC$7),ROW(T_LEAVE[LEAVE TYPE]))-ROW(T_LEAVE[#Headers]))))))),"")</f>
        <v/>
      </c>
      <c r="AD14" s="90" t="str">
        <f>IFERROR(IF(AD$7="","NA",IF(AD$7&lt;INDEX(T_EMP[START DATE],ROW($B14)-ROW($B$7)),"NE",IF(AND(INDEX(T_EMP[TERMINATION DATE],ROW($B14)-ROW($B$7))&gt;0,AD$7&gt;INDEX(T_EMP[TERMINATION DATE],ROW($B14)-ROW($B$7))),"NE",IF(NOT(ISERROR(MATCH(AD$7,L_HOLS,0))),"H",IF(INDEX(L_WKNDVAL,WEEKDAY(AD$7,1))=1,"WKND",INDEX(T_LEAVE[LEAVE TYPE],SUMPRODUCT(--(T_LEAVE[EMPLOYEE NAME]=$B14),--(T_LEAVE[START DATE]&lt;=AD$7),--(T_LEAVE[END DATE]&gt;=AD$7),ROW(T_LEAVE[LEAVE TYPE]))-ROW(T_LEAVE[#Headers]))))))),"")</f>
        <v/>
      </c>
      <c r="AE14" s="90" t="str">
        <f>IFERROR(IF(AE$7="","NA",IF(AE$7&lt;INDEX(T_EMP[START DATE],ROW($B14)-ROW($B$7)),"NE",IF(AND(INDEX(T_EMP[TERMINATION DATE],ROW($B14)-ROW($B$7))&gt;0,AE$7&gt;INDEX(T_EMP[TERMINATION DATE],ROW($B14)-ROW($B$7))),"NE",IF(NOT(ISERROR(MATCH(AE$7,L_HOLS,0))),"H",IF(INDEX(L_WKNDVAL,WEEKDAY(AE$7,1))=1,"WKND",INDEX(T_LEAVE[LEAVE TYPE],SUMPRODUCT(--(T_LEAVE[EMPLOYEE NAME]=$B14),--(T_LEAVE[START DATE]&lt;=AE$7),--(T_LEAVE[END DATE]&gt;=AE$7),ROW(T_LEAVE[LEAVE TYPE]))-ROW(T_LEAVE[#Headers]))))))),"")</f>
        <v/>
      </c>
      <c r="AF14" s="90" t="str">
        <f>IFERROR(IF(AF$7="","NA",IF(AF$7&lt;INDEX(T_EMP[START DATE],ROW($B14)-ROW($B$7)),"NE",IF(AND(INDEX(T_EMP[TERMINATION DATE],ROW($B14)-ROW($B$7))&gt;0,AF$7&gt;INDEX(T_EMP[TERMINATION DATE],ROW($B14)-ROW($B$7))),"NE",IF(NOT(ISERROR(MATCH(AF$7,L_HOLS,0))),"H",IF(INDEX(L_WKNDVAL,WEEKDAY(AF$7,1))=1,"WKND",INDEX(T_LEAVE[LEAVE TYPE],SUMPRODUCT(--(T_LEAVE[EMPLOYEE NAME]=$B14),--(T_LEAVE[START DATE]&lt;=AF$7),--(T_LEAVE[END DATE]&gt;=AF$7),ROW(T_LEAVE[LEAVE TYPE]))-ROW(T_LEAVE[#Headers]))))))),"")</f>
        <v/>
      </c>
      <c r="AG14" s="90" t="str">
        <f>IFERROR(IF(AG$7="","NA",IF(AG$7&lt;INDEX(T_EMP[START DATE],ROW($B14)-ROW($B$7)),"NE",IF(AND(INDEX(T_EMP[TERMINATION DATE],ROW($B14)-ROW($B$7))&gt;0,AG$7&gt;INDEX(T_EMP[TERMINATION DATE],ROW($B14)-ROW($B$7))),"NE",IF(NOT(ISERROR(MATCH(AG$7,L_HOLS,0))),"H",IF(INDEX(L_WKNDVAL,WEEKDAY(AG$7,1))=1,"WKND",INDEX(T_LEAVE[LEAVE TYPE],SUMPRODUCT(--(T_LEAVE[EMPLOYEE NAME]=$B14),--(T_LEAVE[START DATE]&lt;=AG$7),--(T_LEAVE[END DATE]&gt;=AG$7),ROW(T_LEAVE[LEAVE TYPE]))-ROW(T_LEAVE[#Headers]))))))),"")</f>
        <v>NA</v>
      </c>
      <c r="AH14" s="68"/>
      <c r="AI14" s="94" t="str">
        <f>IF(OR($B14="",AI$7=""),"",COUNTIFS($C14:$AG14,AI$7)*INDEX(T_LEAVETYPE[DAY VALUE],1))</f>
        <v/>
      </c>
      <c r="AJ14" s="94" t="str">
        <f>IF(OR($B14="",AJ$7=""),"",COUNTIFS($C14:$AG14,AJ$7)*INDEX(T_LEAVETYPE[DAY VALUE],2))</f>
        <v/>
      </c>
      <c r="AK14" s="94" t="str">
        <f>IF(OR($B14="",AK$7=""),"",COUNTIFS($C14:$AG14,AK$7)*INDEX(T_LEAVETYPE[DAY VALUE],3))</f>
        <v/>
      </c>
      <c r="AL14" s="94" t="str">
        <f>IF(OR($B14="",AL$7=""),"",COUNTIFS($C14:$AG14,AL$7)*INDEX(T_LEAVETYPE[DAY VALUE],4))</f>
        <v/>
      </c>
      <c r="AM14" s="95" t="str">
        <f>IF(OR($B14="",AM$7=""),"",COUNTIFS($C14:$AG14,AM$7)*INDEX(T_LEAVETYPE[DAY VALUE],5))</f>
        <v/>
      </c>
      <c r="AN14" s="98" t="str">
        <f t="shared" si="2"/>
        <v/>
      </c>
      <c r="AO14" s="99" t="str">
        <f t="shared" si="3"/>
        <v/>
      </c>
    </row>
    <row r="15" spans="2:41" x14ac:dyDescent="0.25">
      <c r="B15" s="86" t="str">
        <f>IFERROR(INDEX(T_EMP[EMPLOYEE NAME],ROW(B15)-ROW($B$7)),"")</f>
        <v/>
      </c>
      <c r="C15" s="89" t="str">
        <f>IFERROR(IF(C$7="","NA",IF(C$7&lt;INDEX(T_EMP[START DATE],ROW($B15)-ROW($B$7)),"NE",IF(AND(INDEX(T_EMP[TERMINATION DATE],ROW($B15)-ROW($B$7))&gt;0,C$7&gt;INDEX(T_EMP[TERMINATION DATE],ROW($B15)-ROW($B$7))),"NE",IF(NOT(ISERROR(MATCH(C$7,L_HOLS,0))),"H",IF(INDEX(L_WKNDVAL,WEEKDAY(C$7,1))=1,"WKND",INDEX(T_LEAVE[LEAVE TYPE],SUMPRODUCT(--(T_LEAVE[EMPLOYEE NAME]=$B15),--(T_LEAVE[START DATE]&lt;=C$7),--(T_LEAVE[END DATE]&gt;=C$7),ROW(T_LEAVE[LEAVE TYPE]))-ROW(T_LEAVE[#Headers]))))))),"")</f>
        <v/>
      </c>
      <c r="D15" s="90" t="str">
        <f>IFERROR(IF(D$7="","NA",IF(D$7&lt;INDEX(T_EMP[START DATE],ROW($B15)-ROW($B$7)),"NE",IF(AND(INDEX(T_EMP[TERMINATION DATE],ROW($B15)-ROW($B$7))&gt;0,D$7&gt;INDEX(T_EMP[TERMINATION DATE],ROW($B15)-ROW($B$7))),"NE",IF(NOT(ISERROR(MATCH(D$7,L_HOLS,0))),"H",IF(INDEX(L_WKNDVAL,WEEKDAY(D$7,1))=1,"WKND",INDEX(T_LEAVE[LEAVE TYPE],SUMPRODUCT(--(T_LEAVE[EMPLOYEE NAME]=$B15),--(T_LEAVE[START DATE]&lt;=D$7),--(T_LEAVE[END DATE]&gt;=D$7),ROW(T_LEAVE[LEAVE TYPE]))-ROW(T_LEAVE[#Headers]))))))),"")</f>
        <v/>
      </c>
      <c r="E15" s="90" t="str">
        <f>IFERROR(IF(E$7="","NA",IF(E$7&lt;INDEX(T_EMP[START DATE],ROW($B15)-ROW($B$7)),"NE",IF(AND(INDEX(T_EMP[TERMINATION DATE],ROW($B15)-ROW($B$7))&gt;0,E$7&gt;INDEX(T_EMP[TERMINATION DATE],ROW($B15)-ROW($B$7))),"NE",IF(NOT(ISERROR(MATCH(E$7,L_HOLS,0))),"H",IF(INDEX(L_WKNDVAL,WEEKDAY(E$7,1))=1,"WKND",INDEX(T_LEAVE[LEAVE TYPE],SUMPRODUCT(--(T_LEAVE[EMPLOYEE NAME]=$B15),--(T_LEAVE[START DATE]&lt;=E$7),--(T_LEAVE[END DATE]&gt;=E$7),ROW(T_LEAVE[LEAVE TYPE]))-ROW(T_LEAVE[#Headers]))))))),"")</f>
        <v/>
      </c>
      <c r="F15" s="90" t="str">
        <f>IFERROR(IF(F$7="","NA",IF(F$7&lt;INDEX(T_EMP[START DATE],ROW($B15)-ROW($B$7)),"NE",IF(AND(INDEX(T_EMP[TERMINATION DATE],ROW($B15)-ROW($B$7))&gt;0,F$7&gt;INDEX(T_EMP[TERMINATION DATE],ROW($B15)-ROW($B$7))),"NE",IF(NOT(ISERROR(MATCH(F$7,L_HOLS,0))),"H",IF(INDEX(L_WKNDVAL,WEEKDAY(F$7,1))=1,"WKND",INDEX(T_LEAVE[LEAVE TYPE],SUMPRODUCT(--(T_LEAVE[EMPLOYEE NAME]=$B15),--(T_LEAVE[START DATE]&lt;=F$7),--(T_LEAVE[END DATE]&gt;=F$7),ROW(T_LEAVE[LEAVE TYPE]))-ROW(T_LEAVE[#Headers]))))))),"")</f>
        <v/>
      </c>
      <c r="G15" s="90" t="str">
        <f>IFERROR(IF(G$7="","NA",IF(G$7&lt;INDEX(T_EMP[START DATE],ROW($B15)-ROW($B$7)),"NE",IF(AND(INDEX(T_EMP[TERMINATION DATE],ROW($B15)-ROW($B$7))&gt;0,G$7&gt;INDEX(T_EMP[TERMINATION DATE],ROW($B15)-ROW($B$7))),"NE",IF(NOT(ISERROR(MATCH(G$7,L_HOLS,0))),"H",IF(INDEX(L_WKNDVAL,WEEKDAY(G$7,1))=1,"WKND",INDEX(T_LEAVE[LEAVE TYPE],SUMPRODUCT(--(T_LEAVE[EMPLOYEE NAME]=$B15),--(T_LEAVE[START DATE]&lt;=G$7),--(T_LEAVE[END DATE]&gt;=G$7),ROW(T_LEAVE[LEAVE TYPE]))-ROW(T_LEAVE[#Headers]))))))),"")</f>
        <v/>
      </c>
      <c r="H15" s="90" t="str">
        <f>IFERROR(IF(H$7="","NA",IF(H$7&lt;INDEX(T_EMP[START DATE],ROW($B15)-ROW($B$7)),"NE",IF(AND(INDEX(T_EMP[TERMINATION DATE],ROW($B15)-ROW($B$7))&gt;0,H$7&gt;INDEX(T_EMP[TERMINATION DATE],ROW($B15)-ROW($B$7))),"NE",IF(NOT(ISERROR(MATCH(H$7,L_HOLS,0))),"H",IF(INDEX(L_WKNDVAL,WEEKDAY(H$7,1))=1,"WKND",INDEX(T_LEAVE[LEAVE TYPE],SUMPRODUCT(--(T_LEAVE[EMPLOYEE NAME]=$B15),--(T_LEAVE[START DATE]&lt;=H$7),--(T_LEAVE[END DATE]&gt;=H$7),ROW(T_LEAVE[LEAVE TYPE]))-ROW(T_LEAVE[#Headers]))))))),"")</f>
        <v/>
      </c>
      <c r="I15" s="90" t="str">
        <f>IFERROR(IF(I$7="","NA",IF(I$7&lt;INDEX(T_EMP[START DATE],ROW($B15)-ROW($B$7)),"NE",IF(AND(INDEX(T_EMP[TERMINATION DATE],ROW($B15)-ROW($B$7))&gt;0,I$7&gt;INDEX(T_EMP[TERMINATION DATE],ROW($B15)-ROW($B$7))),"NE",IF(NOT(ISERROR(MATCH(I$7,L_HOLS,0))),"H",IF(INDEX(L_WKNDVAL,WEEKDAY(I$7,1))=1,"WKND",INDEX(T_LEAVE[LEAVE TYPE],SUMPRODUCT(--(T_LEAVE[EMPLOYEE NAME]=$B15),--(T_LEAVE[START DATE]&lt;=I$7),--(T_LEAVE[END DATE]&gt;=I$7),ROW(T_LEAVE[LEAVE TYPE]))-ROW(T_LEAVE[#Headers]))))))),"")</f>
        <v/>
      </c>
      <c r="J15" s="90" t="str">
        <f>IFERROR(IF(J$7="","NA",IF(J$7&lt;INDEX(T_EMP[START DATE],ROW($B15)-ROW($B$7)),"NE",IF(AND(INDEX(T_EMP[TERMINATION DATE],ROW($B15)-ROW($B$7))&gt;0,J$7&gt;INDEX(T_EMP[TERMINATION DATE],ROW($B15)-ROW($B$7))),"NE",IF(NOT(ISERROR(MATCH(J$7,L_HOLS,0))),"H",IF(INDEX(L_WKNDVAL,WEEKDAY(J$7,1))=1,"WKND",INDEX(T_LEAVE[LEAVE TYPE],SUMPRODUCT(--(T_LEAVE[EMPLOYEE NAME]=$B15),--(T_LEAVE[START DATE]&lt;=J$7),--(T_LEAVE[END DATE]&gt;=J$7),ROW(T_LEAVE[LEAVE TYPE]))-ROW(T_LEAVE[#Headers]))))))),"")</f>
        <v/>
      </c>
      <c r="K15" s="90" t="str">
        <f>IFERROR(IF(K$7="","NA",IF(K$7&lt;INDEX(T_EMP[START DATE],ROW($B15)-ROW($B$7)),"NE",IF(AND(INDEX(T_EMP[TERMINATION DATE],ROW($B15)-ROW($B$7))&gt;0,K$7&gt;INDEX(T_EMP[TERMINATION DATE],ROW($B15)-ROW($B$7))),"NE",IF(NOT(ISERROR(MATCH(K$7,L_HOLS,0))),"H",IF(INDEX(L_WKNDVAL,WEEKDAY(K$7,1))=1,"WKND",INDEX(T_LEAVE[LEAVE TYPE],SUMPRODUCT(--(T_LEAVE[EMPLOYEE NAME]=$B15),--(T_LEAVE[START DATE]&lt;=K$7),--(T_LEAVE[END DATE]&gt;=K$7),ROW(T_LEAVE[LEAVE TYPE]))-ROW(T_LEAVE[#Headers]))))))),"")</f>
        <v/>
      </c>
      <c r="L15" s="90" t="str">
        <f>IFERROR(IF(L$7="","NA",IF(L$7&lt;INDEX(T_EMP[START DATE],ROW($B15)-ROW($B$7)),"NE",IF(AND(INDEX(T_EMP[TERMINATION DATE],ROW($B15)-ROW($B$7))&gt;0,L$7&gt;INDEX(T_EMP[TERMINATION DATE],ROW($B15)-ROW($B$7))),"NE",IF(NOT(ISERROR(MATCH(L$7,L_HOLS,0))),"H",IF(INDEX(L_WKNDVAL,WEEKDAY(L$7,1))=1,"WKND",INDEX(T_LEAVE[LEAVE TYPE],SUMPRODUCT(--(T_LEAVE[EMPLOYEE NAME]=$B15),--(T_LEAVE[START DATE]&lt;=L$7),--(T_LEAVE[END DATE]&gt;=L$7),ROW(T_LEAVE[LEAVE TYPE]))-ROW(T_LEAVE[#Headers]))))))),"")</f>
        <v/>
      </c>
      <c r="M15" s="90" t="str">
        <f>IFERROR(IF(M$7="","NA",IF(M$7&lt;INDEX(T_EMP[START DATE],ROW($B15)-ROW($B$7)),"NE",IF(AND(INDEX(T_EMP[TERMINATION DATE],ROW($B15)-ROW($B$7))&gt;0,M$7&gt;INDEX(T_EMP[TERMINATION DATE],ROW($B15)-ROW($B$7))),"NE",IF(NOT(ISERROR(MATCH(M$7,L_HOLS,0))),"H",IF(INDEX(L_WKNDVAL,WEEKDAY(M$7,1))=1,"WKND",INDEX(T_LEAVE[LEAVE TYPE],SUMPRODUCT(--(T_LEAVE[EMPLOYEE NAME]=$B15),--(T_LEAVE[START DATE]&lt;=M$7),--(T_LEAVE[END DATE]&gt;=M$7),ROW(T_LEAVE[LEAVE TYPE]))-ROW(T_LEAVE[#Headers]))))))),"")</f>
        <v/>
      </c>
      <c r="N15" s="90" t="str">
        <f>IFERROR(IF(N$7="","NA",IF(N$7&lt;INDEX(T_EMP[START DATE],ROW($B15)-ROW($B$7)),"NE",IF(AND(INDEX(T_EMP[TERMINATION DATE],ROW($B15)-ROW($B$7))&gt;0,N$7&gt;INDEX(T_EMP[TERMINATION DATE],ROW($B15)-ROW($B$7))),"NE",IF(NOT(ISERROR(MATCH(N$7,L_HOLS,0))),"H",IF(INDEX(L_WKNDVAL,WEEKDAY(N$7,1))=1,"WKND",INDEX(T_LEAVE[LEAVE TYPE],SUMPRODUCT(--(T_LEAVE[EMPLOYEE NAME]=$B15),--(T_LEAVE[START DATE]&lt;=N$7),--(T_LEAVE[END DATE]&gt;=N$7),ROW(T_LEAVE[LEAVE TYPE]))-ROW(T_LEAVE[#Headers]))))))),"")</f>
        <v/>
      </c>
      <c r="O15" s="90" t="str">
        <f>IFERROR(IF(O$7="","NA",IF(O$7&lt;INDEX(T_EMP[START DATE],ROW($B15)-ROW($B$7)),"NE",IF(AND(INDEX(T_EMP[TERMINATION DATE],ROW($B15)-ROW($B$7))&gt;0,O$7&gt;INDEX(T_EMP[TERMINATION DATE],ROW($B15)-ROW($B$7))),"NE",IF(NOT(ISERROR(MATCH(O$7,L_HOLS,0))),"H",IF(INDEX(L_WKNDVAL,WEEKDAY(O$7,1))=1,"WKND",INDEX(T_LEAVE[LEAVE TYPE],SUMPRODUCT(--(T_LEAVE[EMPLOYEE NAME]=$B15),--(T_LEAVE[START DATE]&lt;=O$7),--(T_LEAVE[END DATE]&gt;=O$7),ROW(T_LEAVE[LEAVE TYPE]))-ROW(T_LEAVE[#Headers]))))))),"")</f>
        <v/>
      </c>
      <c r="P15" s="90" t="str">
        <f>IFERROR(IF(P$7="","NA",IF(P$7&lt;INDEX(T_EMP[START DATE],ROW($B15)-ROW($B$7)),"NE",IF(AND(INDEX(T_EMP[TERMINATION DATE],ROW($B15)-ROW($B$7))&gt;0,P$7&gt;INDEX(T_EMP[TERMINATION DATE],ROW($B15)-ROW($B$7))),"NE",IF(NOT(ISERROR(MATCH(P$7,L_HOLS,0))),"H",IF(INDEX(L_WKNDVAL,WEEKDAY(P$7,1))=1,"WKND",INDEX(T_LEAVE[LEAVE TYPE],SUMPRODUCT(--(T_LEAVE[EMPLOYEE NAME]=$B15),--(T_LEAVE[START DATE]&lt;=P$7),--(T_LEAVE[END DATE]&gt;=P$7),ROW(T_LEAVE[LEAVE TYPE]))-ROW(T_LEAVE[#Headers]))))))),"")</f>
        <v/>
      </c>
      <c r="Q15" s="90" t="str">
        <f>IFERROR(IF(Q$7="","NA",IF(Q$7&lt;INDEX(T_EMP[START DATE],ROW($B15)-ROW($B$7)),"NE",IF(AND(INDEX(T_EMP[TERMINATION DATE],ROW($B15)-ROW($B$7))&gt;0,Q$7&gt;INDEX(T_EMP[TERMINATION DATE],ROW($B15)-ROW($B$7))),"NE",IF(NOT(ISERROR(MATCH(Q$7,L_HOLS,0))),"H",IF(INDEX(L_WKNDVAL,WEEKDAY(Q$7,1))=1,"WKND",INDEX(T_LEAVE[LEAVE TYPE],SUMPRODUCT(--(T_LEAVE[EMPLOYEE NAME]=$B15),--(T_LEAVE[START DATE]&lt;=Q$7),--(T_LEAVE[END DATE]&gt;=Q$7),ROW(T_LEAVE[LEAVE TYPE]))-ROW(T_LEAVE[#Headers]))))))),"")</f>
        <v/>
      </c>
      <c r="R15" s="90" t="str">
        <f>IFERROR(IF(R$7="","NA",IF(R$7&lt;INDEX(T_EMP[START DATE],ROW($B15)-ROW($B$7)),"NE",IF(AND(INDEX(T_EMP[TERMINATION DATE],ROW($B15)-ROW($B$7))&gt;0,R$7&gt;INDEX(T_EMP[TERMINATION DATE],ROW($B15)-ROW($B$7))),"NE",IF(NOT(ISERROR(MATCH(R$7,L_HOLS,0))),"H",IF(INDEX(L_WKNDVAL,WEEKDAY(R$7,1))=1,"WKND",INDEX(T_LEAVE[LEAVE TYPE],SUMPRODUCT(--(T_LEAVE[EMPLOYEE NAME]=$B15),--(T_LEAVE[START DATE]&lt;=R$7),--(T_LEAVE[END DATE]&gt;=R$7),ROW(T_LEAVE[LEAVE TYPE]))-ROW(T_LEAVE[#Headers]))))))),"")</f>
        <v/>
      </c>
      <c r="S15" s="90" t="str">
        <f>IFERROR(IF(S$7="","NA",IF(S$7&lt;INDEX(T_EMP[START DATE],ROW($B15)-ROW($B$7)),"NE",IF(AND(INDEX(T_EMP[TERMINATION DATE],ROW($B15)-ROW($B$7))&gt;0,S$7&gt;INDEX(T_EMP[TERMINATION DATE],ROW($B15)-ROW($B$7))),"NE",IF(NOT(ISERROR(MATCH(S$7,L_HOLS,0))),"H",IF(INDEX(L_WKNDVAL,WEEKDAY(S$7,1))=1,"WKND",INDEX(T_LEAVE[LEAVE TYPE],SUMPRODUCT(--(T_LEAVE[EMPLOYEE NAME]=$B15),--(T_LEAVE[START DATE]&lt;=S$7),--(T_LEAVE[END DATE]&gt;=S$7),ROW(T_LEAVE[LEAVE TYPE]))-ROW(T_LEAVE[#Headers]))))))),"")</f>
        <v/>
      </c>
      <c r="T15" s="90" t="str">
        <f>IFERROR(IF(T$7="","NA",IF(T$7&lt;INDEX(T_EMP[START DATE],ROW($B15)-ROW($B$7)),"NE",IF(AND(INDEX(T_EMP[TERMINATION DATE],ROW($B15)-ROW($B$7))&gt;0,T$7&gt;INDEX(T_EMP[TERMINATION DATE],ROW($B15)-ROW($B$7))),"NE",IF(NOT(ISERROR(MATCH(T$7,L_HOLS,0))),"H",IF(INDEX(L_WKNDVAL,WEEKDAY(T$7,1))=1,"WKND",INDEX(T_LEAVE[LEAVE TYPE],SUMPRODUCT(--(T_LEAVE[EMPLOYEE NAME]=$B15),--(T_LEAVE[START DATE]&lt;=T$7),--(T_LEAVE[END DATE]&gt;=T$7),ROW(T_LEAVE[LEAVE TYPE]))-ROW(T_LEAVE[#Headers]))))))),"")</f>
        <v/>
      </c>
      <c r="U15" s="90" t="str">
        <f>IFERROR(IF(U$7="","NA",IF(U$7&lt;INDEX(T_EMP[START DATE],ROW($B15)-ROW($B$7)),"NE",IF(AND(INDEX(T_EMP[TERMINATION DATE],ROW($B15)-ROW($B$7))&gt;0,U$7&gt;INDEX(T_EMP[TERMINATION DATE],ROW($B15)-ROW($B$7))),"NE",IF(NOT(ISERROR(MATCH(U$7,L_HOLS,0))),"H",IF(INDEX(L_WKNDVAL,WEEKDAY(U$7,1))=1,"WKND",INDEX(T_LEAVE[LEAVE TYPE],SUMPRODUCT(--(T_LEAVE[EMPLOYEE NAME]=$B15),--(T_LEAVE[START DATE]&lt;=U$7),--(T_LEAVE[END DATE]&gt;=U$7),ROW(T_LEAVE[LEAVE TYPE]))-ROW(T_LEAVE[#Headers]))))))),"")</f>
        <v/>
      </c>
      <c r="V15" s="90" t="str">
        <f>IFERROR(IF(V$7="","NA",IF(V$7&lt;INDEX(T_EMP[START DATE],ROW($B15)-ROW($B$7)),"NE",IF(AND(INDEX(T_EMP[TERMINATION DATE],ROW($B15)-ROW($B$7))&gt;0,V$7&gt;INDEX(T_EMP[TERMINATION DATE],ROW($B15)-ROW($B$7))),"NE",IF(NOT(ISERROR(MATCH(V$7,L_HOLS,0))),"H",IF(INDEX(L_WKNDVAL,WEEKDAY(V$7,1))=1,"WKND",INDEX(T_LEAVE[LEAVE TYPE],SUMPRODUCT(--(T_LEAVE[EMPLOYEE NAME]=$B15),--(T_LEAVE[START DATE]&lt;=V$7),--(T_LEAVE[END DATE]&gt;=V$7),ROW(T_LEAVE[LEAVE TYPE]))-ROW(T_LEAVE[#Headers]))))))),"")</f>
        <v/>
      </c>
      <c r="W15" s="90" t="str">
        <f>IFERROR(IF(W$7="","NA",IF(W$7&lt;INDEX(T_EMP[START DATE],ROW($B15)-ROW($B$7)),"NE",IF(AND(INDEX(T_EMP[TERMINATION DATE],ROW($B15)-ROW($B$7))&gt;0,W$7&gt;INDEX(T_EMP[TERMINATION DATE],ROW($B15)-ROW($B$7))),"NE",IF(NOT(ISERROR(MATCH(W$7,L_HOLS,0))),"H",IF(INDEX(L_WKNDVAL,WEEKDAY(W$7,1))=1,"WKND",INDEX(T_LEAVE[LEAVE TYPE],SUMPRODUCT(--(T_LEAVE[EMPLOYEE NAME]=$B15),--(T_LEAVE[START DATE]&lt;=W$7),--(T_LEAVE[END DATE]&gt;=W$7),ROW(T_LEAVE[LEAVE TYPE]))-ROW(T_LEAVE[#Headers]))))))),"")</f>
        <v/>
      </c>
      <c r="X15" s="90" t="str">
        <f>IFERROR(IF(X$7="","NA",IF(X$7&lt;INDEX(T_EMP[START DATE],ROW($B15)-ROW($B$7)),"NE",IF(AND(INDEX(T_EMP[TERMINATION DATE],ROW($B15)-ROW($B$7))&gt;0,X$7&gt;INDEX(T_EMP[TERMINATION DATE],ROW($B15)-ROW($B$7))),"NE",IF(NOT(ISERROR(MATCH(X$7,L_HOLS,0))),"H",IF(INDEX(L_WKNDVAL,WEEKDAY(X$7,1))=1,"WKND",INDEX(T_LEAVE[LEAVE TYPE],SUMPRODUCT(--(T_LEAVE[EMPLOYEE NAME]=$B15),--(T_LEAVE[START DATE]&lt;=X$7),--(T_LEAVE[END DATE]&gt;=X$7),ROW(T_LEAVE[LEAVE TYPE]))-ROW(T_LEAVE[#Headers]))))))),"")</f>
        <v/>
      </c>
      <c r="Y15" s="90" t="str">
        <f>IFERROR(IF(Y$7="","NA",IF(Y$7&lt;INDEX(T_EMP[START DATE],ROW($B15)-ROW($B$7)),"NE",IF(AND(INDEX(T_EMP[TERMINATION DATE],ROW($B15)-ROW($B$7))&gt;0,Y$7&gt;INDEX(T_EMP[TERMINATION DATE],ROW($B15)-ROW($B$7))),"NE",IF(NOT(ISERROR(MATCH(Y$7,L_HOLS,0))),"H",IF(INDEX(L_WKNDVAL,WEEKDAY(Y$7,1))=1,"WKND",INDEX(T_LEAVE[LEAVE TYPE],SUMPRODUCT(--(T_LEAVE[EMPLOYEE NAME]=$B15),--(T_LEAVE[START DATE]&lt;=Y$7),--(T_LEAVE[END DATE]&gt;=Y$7),ROW(T_LEAVE[LEAVE TYPE]))-ROW(T_LEAVE[#Headers]))))))),"")</f>
        <v/>
      </c>
      <c r="Z15" s="90" t="str">
        <f>IFERROR(IF(Z$7="","NA",IF(Z$7&lt;INDEX(T_EMP[START DATE],ROW($B15)-ROW($B$7)),"NE",IF(AND(INDEX(T_EMP[TERMINATION DATE],ROW($B15)-ROW($B$7))&gt;0,Z$7&gt;INDEX(T_EMP[TERMINATION DATE],ROW($B15)-ROW($B$7))),"NE",IF(NOT(ISERROR(MATCH(Z$7,L_HOLS,0))),"H",IF(INDEX(L_WKNDVAL,WEEKDAY(Z$7,1))=1,"WKND",INDEX(T_LEAVE[LEAVE TYPE],SUMPRODUCT(--(T_LEAVE[EMPLOYEE NAME]=$B15),--(T_LEAVE[START DATE]&lt;=Z$7),--(T_LEAVE[END DATE]&gt;=Z$7),ROW(T_LEAVE[LEAVE TYPE]))-ROW(T_LEAVE[#Headers]))))))),"")</f>
        <v/>
      </c>
      <c r="AA15" s="90" t="str">
        <f>IFERROR(IF(AA$7="","NA",IF(AA$7&lt;INDEX(T_EMP[START DATE],ROW($B15)-ROW($B$7)),"NE",IF(AND(INDEX(T_EMP[TERMINATION DATE],ROW($B15)-ROW($B$7))&gt;0,AA$7&gt;INDEX(T_EMP[TERMINATION DATE],ROW($B15)-ROW($B$7))),"NE",IF(NOT(ISERROR(MATCH(AA$7,L_HOLS,0))),"H",IF(INDEX(L_WKNDVAL,WEEKDAY(AA$7,1))=1,"WKND",INDEX(T_LEAVE[LEAVE TYPE],SUMPRODUCT(--(T_LEAVE[EMPLOYEE NAME]=$B15),--(T_LEAVE[START DATE]&lt;=AA$7),--(T_LEAVE[END DATE]&gt;=AA$7),ROW(T_LEAVE[LEAVE TYPE]))-ROW(T_LEAVE[#Headers]))))))),"")</f>
        <v/>
      </c>
      <c r="AB15" s="90" t="str">
        <f>IFERROR(IF(AB$7="","NA",IF(AB$7&lt;INDEX(T_EMP[START DATE],ROW($B15)-ROW($B$7)),"NE",IF(AND(INDEX(T_EMP[TERMINATION DATE],ROW($B15)-ROW($B$7))&gt;0,AB$7&gt;INDEX(T_EMP[TERMINATION DATE],ROW($B15)-ROW($B$7))),"NE",IF(NOT(ISERROR(MATCH(AB$7,L_HOLS,0))),"H",IF(INDEX(L_WKNDVAL,WEEKDAY(AB$7,1))=1,"WKND",INDEX(T_LEAVE[LEAVE TYPE],SUMPRODUCT(--(T_LEAVE[EMPLOYEE NAME]=$B15),--(T_LEAVE[START DATE]&lt;=AB$7),--(T_LEAVE[END DATE]&gt;=AB$7),ROW(T_LEAVE[LEAVE TYPE]))-ROW(T_LEAVE[#Headers]))))))),"")</f>
        <v/>
      </c>
      <c r="AC15" s="90" t="str">
        <f>IFERROR(IF(AC$7="","NA",IF(AC$7&lt;INDEX(T_EMP[START DATE],ROW($B15)-ROW($B$7)),"NE",IF(AND(INDEX(T_EMP[TERMINATION DATE],ROW($B15)-ROW($B$7))&gt;0,AC$7&gt;INDEX(T_EMP[TERMINATION DATE],ROW($B15)-ROW($B$7))),"NE",IF(NOT(ISERROR(MATCH(AC$7,L_HOLS,0))),"H",IF(INDEX(L_WKNDVAL,WEEKDAY(AC$7,1))=1,"WKND",INDEX(T_LEAVE[LEAVE TYPE],SUMPRODUCT(--(T_LEAVE[EMPLOYEE NAME]=$B15),--(T_LEAVE[START DATE]&lt;=AC$7),--(T_LEAVE[END DATE]&gt;=AC$7),ROW(T_LEAVE[LEAVE TYPE]))-ROW(T_LEAVE[#Headers]))))))),"")</f>
        <v/>
      </c>
      <c r="AD15" s="90" t="str">
        <f>IFERROR(IF(AD$7="","NA",IF(AD$7&lt;INDEX(T_EMP[START DATE],ROW($B15)-ROW($B$7)),"NE",IF(AND(INDEX(T_EMP[TERMINATION DATE],ROW($B15)-ROW($B$7))&gt;0,AD$7&gt;INDEX(T_EMP[TERMINATION DATE],ROW($B15)-ROW($B$7))),"NE",IF(NOT(ISERROR(MATCH(AD$7,L_HOLS,0))),"H",IF(INDEX(L_WKNDVAL,WEEKDAY(AD$7,1))=1,"WKND",INDEX(T_LEAVE[LEAVE TYPE],SUMPRODUCT(--(T_LEAVE[EMPLOYEE NAME]=$B15),--(T_LEAVE[START DATE]&lt;=AD$7),--(T_LEAVE[END DATE]&gt;=AD$7),ROW(T_LEAVE[LEAVE TYPE]))-ROW(T_LEAVE[#Headers]))))))),"")</f>
        <v/>
      </c>
      <c r="AE15" s="90" t="str">
        <f>IFERROR(IF(AE$7="","NA",IF(AE$7&lt;INDEX(T_EMP[START DATE],ROW($B15)-ROW($B$7)),"NE",IF(AND(INDEX(T_EMP[TERMINATION DATE],ROW($B15)-ROW($B$7))&gt;0,AE$7&gt;INDEX(T_EMP[TERMINATION DATE],ROW($B15)-ROW($B$7))),"NE",IF(NOT(ISERROR(MATCH(AE$7,L_HOLS,0))),"H",IF(INDEX(L_WKNDVAL,WEEKDAY(AE$7,1))=1,"WKND",INDEX(T_LEAVE[LEAVE TYPE],SUMPRODUCT(--(T_LEAVE[EMPLOYEE NAME]=$B15),--(T_LEAVE[START DATE]&lt;=AE$7),--(T_LEAVE[END DATE]&gt;=AE$7),ROW(T_LEAVE[LEAVE TYPE]))-ROW(T_LEAVE[#Headers]))))))),"")</f>
        <v/>
      </c>
      <c r="AF15" s="90" t="str">
        <f>IFERROR(IF(AF$7="","NA",IF(AF$7&lt;INDEX(T_EMP[START DATE],ROW($B15)-ROW($B$7)),"NE",IF(AND(INDEX(T_EMP[TERMINATION DATE],ROW($B15)-ROW($B$7))&gt;0,AF$7&gt;INDEX(T_EMP[TERMINATION DATE],ROW($B15)-ROW($B$7))),"NE",IF(NOT(ISERROR(MATCH(AF$7,L_HOLS,0))),"H",IF(INDEX(L_WKNDVAL,WEEKDAY(AF$7,1))=1,"WKND",INDEX(T_LEAVE[LEAVE TYPE],SUMPRODUCT(--(T_LEAVE[EMPLOYEE NAME]=$B15),--(T_LEAVE[START DATE]&lt;=AF$7),--(T_LEAVE[END DATE]&gt;=AF$7),ROW(T_LEAVE[LEAVE TYPE]))-ROW(T_LEAVE[#Headers]))))))),"")</f>
        <v/>
      </c>
      <c r="AG15" s="90" t="str">
        <f>IFERROR(IF(AG$7="","NA",IF(AG$7&lt;INDEX(T_EMP[START DATE],ROW($B15)-ROW($B$7)),"NE",IF(AND(INDEX(T_EMP[TERMINATION DATE],ROW($B15)-ROW($B$7))&gt;0,AG$7&gt;INDEX(T_EMP[TERMINATION DATE],ROW($B15)-ROW($B$7))),"NE",IF(NOT(ISERROR(MATCH(AG$7,L_HOLS,0))),"H",IF(INDEX(L_WKNDVAL,WEEKDAY(AG$7,1))=1,"WKND",INDEX(T_LEAVE[LEAVE TYPE],SUMPRODUCT(--(T_LEAVE[EMPLOYEE NAME]=$B15),--(T_LEAVE[START DATE]&lt;=AG$7),--(T_LEAVE[END DATE]&gt;=AG$7),ROW(T_LEAVE[LEAVE TYPE]))-ROW(T_LEAVE[#Headers]))))))),"")</f>
        <v>NA</v>
      </c>
      <c r="AH15" s="68"/>
      <c r="AI15" s="94" t="str">
        <f>IF(OR($B15="",AI$7=""),"",COUNTIFS($C15:$AG15,AI$7)*INDEX(T_LEAVETYPE[DAY VALUE],1))</f>
        <v/>
      </c>
      <c r="AJ15" s="94" t="str">
        <f>IF(OR($B15="",AJ$7=""),"",COUNTIFS($C15:$AG15,AJ$7)*INDEX(T_LEAVETYPE[DAY VALUE],2))</f>
        <v/>
      </c>
      <c r="AK15" s="94" t="str">
        <f>IF(OR($B15="",AK$7=""),"",COUNTIFS($C15:$AG15,AK$7)*INDEX(T_LEAVETYPE[DAY VALUE],3))</f>
        <v/>
      </c>
      <c r="AL15" s="94" t="str">
        <f>IF(OR($B15="",AL$7=""),"",COUNTIFS($C15:$AG15,AL$7)*INDEX(T_LEAVETYPE[DAY VALUE],4))</f>
        <v/>
      </c>
      <c r="AM15" s="95" t="str">
        <f>IF(OR($B15="",AM$7=""),"",COUNTIFS($C15:$AG15,AM$7)*INDEX(T_LEAVETYPE[DAY VALUE],5))</f>
        <v/>
      </c>
      <c r="AN15" s="98" t="str">
        <f t="shared" si="2"/>
        <v/>
      </c>
      <c r="AO15" s="99" t="str">
        <f t="shared" si="3"/>
        <v/>
      </c>
    </row>
    <row r="16" spans="2:41" x14ac:dyDescent="0.25">
      <c r="B16" s="86" t="str">
        <f>IFERROR(INDEX(T_EMP[EMPLOYEE NAME],ROW(B16)-ROW($B$7)),"")</f>
        <v/>
      </c>
      <c r="C16" s="89" t="str">
        <f>IFERROR(IF(C$7="","NA",IF(C$7&lt;INDEX(T_EMP[START DATE],ROW($B16)-ROW($B$7)),"NE",IF(AND(INDEX(T_EMP[TERMINATION DATE],ROW($B16)-ROW($B$7))&gt;0,C$7&gt;INDEX(T_EMP[TERMINATION DATE],ROW($B16)-ROW($B$7))),"NE",IF(NOT(ISERROR(MATCH(C$7,L_HOLS,0))),"H",IF(INDEX(L_WKNDVAL,WEEKDAY(C$7,1))=1,"WKND",INDEX(T_LEAVE[LEAVE TYPE],SUMPRODUCT(--(T_LEAVE[EMPLOYEE NAME]=$B16),--(T_LEAVE[START DATE]&lt;=C$7),--(T_LEAVE[END DATE]&gt;=C$7),ROW(T_LEAVE[LEAVE TYPE]))-ROW(T_LEAVE[#Headers]))))))),"")</f>
        <v/>
      </c>
      <c r="D16" s="90" t="str">
        <f>IFERROR(IF(D$7="","NA",IF(D$7&lt;INDEX(T_EMP[START DATE],ROW($B16)-ROW($B$7)),"NE",IF(AND(INDEX(T_EMP[TERMINATION DATE],ROW($B16)-ROW($B$7))&gt;0,D$7&gt;INDEX(T_EMP[TERMINATION DATE],ROW($B16)-ROW($B$7))),"NE",IF(NOT(ISERROR(MATCH(D$7,L_HOLS,0))),"H",IF(INDEX(L_WKNDVAL,WEEKDAY(D$7,1))=1,"WKND",INDEX(T_LEAVE[LEAVE TYPE],SUMPRODUCT(--(T_LEAVE[EMPLOYEE NAME]=$B16),--(T_LEAVE[START DATE]&lt;=D$7),--(T_LEAVE[END DATE]&gt;=D$7),ROW(T_LEAVE[LEAVE TYPE]))-ROW(T_LEAVE[#Headers]))))))),"")</f>
        <v/>
      </c>
      <c r="E16" s="90" t="str">
        <f>IFERROR(IF(E$7="","NA",IF(E$7&lt;INDEX(T_EMP[START DATE],ROW($B16)-ROW($B$7)),"NE",IF(AND(INDEX(T_EMP[TERMINATION DATE],ROW($B16)-ROW($B$7))&gt;0,E$7&gt;INDEX(T_EMP[TERMINATION DATE],ROW($B16)-ROW($B$7))),"NE",IF(NOT(ISERROR(MATCH(E$7,L_HOLS,0))),"H",IF(INDEX(L_WKNDVAL,WEEKDAY(E$7,1))=1,"WKND",INDEX(T_LEAVE[LEAVE TYPE],SUMPRODUCT(--(T_LEAVE[EMPLOYEE NAME]=$B16),--(T_LEAVE[START DATE]&lt;=E$7),--(T_LEAVE[END DATE]&gt;=E$7),ROW(T_LEAVE[LEAVE TYPE]))-ROW(T_LEAVE[#Headers]))))))),"")</f>
        <v/>
      </c>
      <c r="F16" s="90" t="str">
        <f>IFERROR(IF(F$7="","NA",IF(F$7&lt;INDEX(T_EMP[START DATE],ROW($B16)-ROW($B$7)),"NE",IF(AND(INDEX(T_EMP[TERMINATION DATE],ROW($B16)-ROW($B$7))&gt;0,F$7&gt;INDEX(T_EMP[TERMINATION DATE],ROW($B16)-ROW($B$7))),"NE",IF(NOT(ISERROR(MATCH(F$7,L_HOLS,0))),"H",IF(INDEX(L_WKNDVAL,WEEKDAY(F$7,1))=1,"WKND",INDEX(T_LEAVE[LEAVE TYPE],SUMPRODUCT(--(T_LEAVE[EMPLOYEE NAME]=$B16),--(T_LEAVE[START DATE]&lt;=F$7),--(T_LEAVE[END DATE]&gt;=F$7),ROW(T_LEAVE[LEAVE TYPE]))-ROW(T_LEAVE[#Headers]))))))),"")</f>
        <v/>
      </c>
      <c r="G16" s="90" t="str">
        <f>IFERROR(IF(G$7="","NA",IF(G$7&lt;INDEX(T_EMP[START DATE],ROW($B16)-ROW($B$7)),"NE",IF(AND(INDEX(T_EMP[TERMINATION DATE],ROW($B16)-ROW($B$7))&gt;0,G$7&gt;INDEX(T_EMP[TERMINATION DATE],ROW($B16)-ROW($B$7))),"NE",IF(NOT(ISERROR(MATCH(G$7,L_HOLS,0))),"H",IF(INDEX(L_WKNDVAL,WEEKDAY(G$7,1))=1,"WKND",INDEX(T_LEAVE[LEAVE TYPE],SUMPRODUCT(--(T_LEAVE[EMPLOYEE NAME]=$B16),--(T_LEAVE[START DATE]&lt;=G$7),--(T_LEAVE[END DATE]&gt;=G$7),ROW(T_LEAVE[LEAVE TYPE]))-ROW(T_LEAVE[#Headers]))))))),"")</f>
        <v/>
      </c>
      <c r="H16" s="90" t="str">
        <f>IFERROR(IF(H$7="","NA",IF(H$7&lt;INDEX(T_EMP[START DATE],ROW($B16)-ROW($B$7)),"NE",IF(AND(INDEX(T_EMP[TERMINATION DATE],ROW($B16)-ROW($B$7))&gt;0,H$7&gt;INDEX(T_EMP[TERMINATION DATE],ROW($B16)-ROW($B$7))),"NE",IF(NOT(ISERROR(MATCH(H$7,L_HOLS,0))),"H",IF(INDEX(L_WKNDVAL,WEEKDAY(H$7,1))=1,"WKND",INDEX(T_LEAVE[LEAVE TYPE],SUMPRODUCT(--(T_LEAVE[EMPLOYEE NAME]=$B16),--(T_LEAVE[START DATE]&lt;=H$7),--(T_LEAVE[END DATE]&gt;=H$7),ROW(T_LEAVE[LEAVE TYPE]))-ROW(T_LEAVE[#Headers]))))))),"")</f>
        <v/>
      </c>
      <c r="I16" s="90" t="str">
        <f>IFERROR(IF(I$7="","NA",IF(I$7&lt;INDEX(T_EMP[START DATE],ROW($B16)-ROW($B$7)),"NE",IF(AND(INDEX(T_EMP[TERMINATION DATE],ROW($B16)-ROW($B$7))&gt;0,I$7&gt;INDEX(T_EMP[TERMINATION DATE],ROW($B16)-ROW($B$7))),"NE",IF(NOT(ISERROR(MATCH(I$7,L_HOLS,0))),"H",IF(INDEX(L_WKNDVAL,WEEKDAY(I$7,1))=1,"WKND",INDEX(T_LEAVE[LEAVE TYPE],SUMPRODUCT(--(T_LEAVE[EMPLOYEE NAME]=$B16),--(T_LEAVE[START DATE]&lt;=I$7),--(T_LEAVE[END DATE]&gt;=I$7),ROW(T_LEAVE[LEAVE TYPE]))-ROW(T_LEAVE[#Headers]))))))),"")</f>
        <v/>
      </c>
      <c r="J16" s="90" t="str">
        <f>IFERROR(IF(J$7="","NA",IF(J$7&lt;INDEX(T_EMP[START DATE],ROW($B16)-ROW($B$7)),"NE",IF(AND(INDEX(T_EMP[TERMINATION DATE],ROW($B16)-ROW($B$7))&gt;0,J$7&gt;INDEX(T_EMP[TERMINATION DATE],ROW($B16)-ROW($B$7))),"NE",IF(NOT(ISERROR(MATCH(J$7,L_HOLS,0))),"H",IF(INDEX(L_WKNDVAL,WEEKDAY(J$7,1))=1,"WKND",INDEX(T_LEAVE[LEAVE TYPE],SUMPRODUCT(--(T_LEAVE[EMPLOYEE NAME]=$B16),--(T_LEAVE[START DATE]&lt;=J$7),--(T_LEAVE[END DATE]&gt;=J$7),ROW(T_LEAVE[LEAVE TYPE]))-ROW(T_LEAVE[#Headers]))))))),"")</f>
        <v/>
      </c>
      <c r="K16" s="90" t="str">
        <f>IFERROR(IF(K$7="","NA",IF(K$7&lt;INDEX(T_EMP[START DATE],ROW($B16)-ROW($B$7)),"NE",IF(AND(INDEX(T_EMP[TERMINATION DATE],ROW($B16)-ROW($B$7))&gt;0,K$7&gt;INDEX(T_EMP[TERMINATION DATE],ROW($B16)-ROW($B$7))),"NE",IF(NOT(ISERROR(MATCH(K$7,L_HOLS,0))),"H",IF(INDEX(L_WKNDVAL,WEEKDAY(K$7,1))=1,"WKND",INDEX(T_LEAVE[LEAVE TYPE],SUMPRODUCT(--(T_LEAVE[EMPLOYEE NAME]=$B16),--(T_LEAVE[START DATE]&lt;=K$7),--(T_LEAVE[END DATE]&gt;=K$7),ROW(T_LEAVE[LEAVE TYPE]))-ROW(T_LEAVE[#Headers]))))))),"")</f>
        <v/>
      </c>
      <c r="L16" s="90" t="str">
        <f>IFERROR(IF(L$7="","NA",IF(L$7&lt;INDEX(T_EMP[START DATE],ROW($B16)-ROW($B$7)),"NE",IF(AND(INDEX(T_EMP[TERMINATION DATE],ROW($B16)-ROW($B$7))&gt;0,L$7&gt;INDEX(T_EMP[TERMINATION DATE],ROW($B16)-ROW($B$7))),"NE",IF(NOT(ISERROR(MATCH(L$7,L_HOLS,0))),"H",IF(INDEX(L_WKNDVAL,WEEKDAY(L$7,1))=1,"WKND",INDEX(T_LEAVE[LEAVE TYPE],SUMPRODUCT(--(T_LEAVE[EMPLOYEE NAME]=$B16),--(T_LEAVE[START DATE]&lt;=L$7),--(T_LEAVE[END DATE]&gt;=L$7),ROW(T_LEAVE[LEAVE TYPE]))-ROW(T_LEAVE[#Headers]))))))),"")</f>
        <v/>
      </c>
      <c r="M16" s="90" t="str">
        <f>IFERROR(IF(M$7="","NA",IF(M$7&lt;INDEX(T_EMP[START DATE],ROW($B16)-ROW($B$7)),"NE",IF(AND(INDEX(T_EMP[TERMINATION DATE],ROW($B16)-ROW($B$7))&gt;0,M$7&gt;INDEX(T_EMP[TERMINATION DATE],ROW($B16)-ROW($B$7))),"NE",IF(NOT(ISERROR(MATCH(M$7,L_HOLS,0))),"H",IF(INDEX(L_WKNDVAL,WEEKDAY(M$7,1))=1,"WKND",INDEX(T_LEAVE[LEAVE TYPE],SUMPRODUCT(--(T_LEAVE[EMPLOYEE NAME]=$B16),--(T_LEAVE[START DATE]&lt;=M$7),--(T_LEAVE[END DATE]&gt;=M$7),ROW(T_LEAVE[LEAVE TYPE]))-ROW(T_LEAVE[#Headers]))))))),"")</f>
        <v/>
      </c>
      <c r="N16" s="90" t="str">
        <f>IFERROR(IF(N$7="","NA",IF(N$7&lt;INDEX(T_EMP[START DATE],ROW($B16)-ROW($B$7)),"NE",IF(AND(INDEX(T_EMP[TERMINATION DATE],ROW($B16)-ROW($B$7))&gt;0,N$7&gt;INDEX(T_EMP[TERMINATION DATE],ROW($B16)-ROW($B$7))),"NE",IF(NOT(ISERROR(MATCH(N$7,L_HOLS,0))),"H",IF(INDEX(L_WKNDVAL,WEEKDAY(N$7,1))=1,"WKND",INDEX(T_LEAVE[LEAVE TYPE],SUMPRODUCT(--(T_LEAVE[EMPLOYEE NAME]=$B16),--(T_LEAVE[START DATE]&lt;=N$7),--(T_LEAVE[END DATE]&gt;=N$7),ROW(T_LEAVE[LEAVE TYPE]))-ROW(T_LEAVE[#Headers]))))))),"")</f>
        <v/>
      </c>
      <c r="O16" s="90" t="str">
        <f>IFERROR(IF(O$7="","NA",IF(O$7&lt;INDEX(T_EMP[START DATE],ROW($B16)-ROW($B$7)),"NE",IF(AND(INDEX(T_EMP[TERMINATION DATE],ROW($B16)-ROW($B$7))&gt;0,O$7&gt;INDEX(T_EMP[TERMINATION DATE],ROW($B16)-ROW($B$7))),"NE",IF(NOT(ISERROR(MATCH(O$7,L_HOLS,0))),"H",IF(INDEX(L_WKNDVAL,WEEKDAY(O$7,1))=1,"WKND",INDEX(T_LEAVE[LEAVE TYPE],SUMPRODUCT(--(T_LEAVE[EMPLOYEE NAME]=$B16),--(T_LEAVE[START DATE]&lt;=O$7),--(T_LEAVE[END DATE]&gt;=O$7),ROW(T_LEAVE[LEAVE TYPE]))-ROW(T_LEAVE[#Headers]))))))),"")</f>
        <v/>
      </c>
      <c r="P16" s="90" t="str">
        <f>IFERROR(IF(P$7="","NA",IF(P$7&lt;INDEX(T_EMP[START DATE],ROW($B16)-ROW($B$7)),"NE",IF(AND(INDEX(T_EMP[TERMINATION DATE],ROW($B16)-ROW($B$7))&gt;0,P$7&gt;INDEX(T_EMP[TERMINATION DATE],ROW($B16)-ROW($B$7))),"NE",IF(NOT(ISERROR(MATCH(P$7,L_HOLS,0))),"H",IF(INDEX(L_WKNDVAL,WEEKDAY(P$7,1))=1,"WKND",INDEX(T_LEAVE[LEAVE TYPE],SUMPRODUCT(--(T_LEAVE[EMPLOYEE NAME]=$B16),--(T_LEAVE[START DATE]&lt;=P$7),--(T_LEAVE[END DATE]&gt;=P$7),ROW(T_LEAVE[LEAVE TYPE]))-ROW(T_LEAVE[#Headers]))))))),"")</f>
        <v/>
      </c>
      <c r="Q16" s="90" t="str">
        <f>IFERROR(IF(Q$7="","NA",IF(Q$7&lt;INDEX(T_EMP[START DATE],ROW($B16)-ROW($B$7)),"NE",IF(AND(INDEX(T_EMP[TERMINATION DATE],ROW($B16)-ROW($B$7))&gt;0,Q$7&gt;INDEX(T_EMP[TERMINATION DATE],ROW($B16)-ROW($B$7))),"NE",IF(NOT(ISERROR(MATCH(Q$7,L_HOLS,0))),"H",IF(INDEX(L_WKNDVAL,WEEKDAY(Q$7,1))=1,"WKND",INDEX(T_LEAVE[LEAVE TYPE],SUMPRODUCT(--(T_LEAVE[EMPLOYEE NAME]=$B16),--(T_LEAVE[START DATE]&lt;=Q$7),--(T_LEAVE[END DATE]&gt;=Q$7),ROW(T_LEAVE[LEAVE TYPE]))-ROW(T_LEAVE[#Headers]))))))),"")</f>
        <v/>
      </c>
      <c r="R16" s="90" t="str">
        <f>IFERROR(IF(R$7="","NA",IF(R$7&lt;INDEX(T_EMP[START DATE],ROW($B16)-ROW($B$7)),"NE",IF(AND(INDEX(T_EMP[TERMINATION DATE],ROW($B16)-ROW($B$7))&gt;0,R$7&gt;INDEX(T_EMP[TERMINATION DATE],ROW($B16)-ROW($B$7))),"NE",IF(NOT(ISERROR(MATCH(R$7,L_HOLS,0))),"H",IF(INDEX(L_WKNDVAL,WEEKDAY(R$7,1))=1,"WKND",INDEX(T_LEAVE[LEAVE TYPE],SUMPRODUCT(--(T_LEAVE[EMPLOYEE NAME]=$B16),--(T_LEAVE[START DATE]&lt;=R$7),--(T_LEAVE[END DATE]&gt;=R$7),ROW(T_LEAVE[LEAVE TYPE]))-ROW(T_LEAVE[#Headers]))))))),"")</f>
        <v/>
      </c>
      <c r="S16" s="90" t="str">
        <f>IFERROR(IF(S$7="","NA",IF(S$7&lt;INDEX(T_EMP[START DATE],ROW($B16)-ROW($B$7)),"NE",IF(AND(INDEX(T_EMP[TERMINATION DATE],ROW($B16)-ROW($B$7))&gt;0,S$7&gt;INDEX(T_EMP[TERMINATION DATE],ROW($B16)-ROW($B$7))),"NE",IF(NOT(ISERROR(MATCH(S$7,L_HOLS,0))),"H",IF(INDEX(L_WKNDVAL,WEEKDAY(S$7,1))=1,"WKND",INDEX(T_LEAVE[LEAVE TYPE],SUMPRODUCT(--(T_LEAVE[EMPLOYEE NAME]=$B16),--(T_LEAVE[START DATE]&lt;=S$7),--(T_LEAVE[END DATE]&gt;=S$7),ROW(T_LEAVE[LEAVE TYPE]))-ROW(T_LEAVE[#Headers]))))))),"")</f>
        <v/>
      </c>
      <c r="T16" s="90" t="str">
        <f>IFERROR(IF(T$7="","NA",IF(T$7&lt;INDEX(T_EMP[START DATE],ROW($B16)-ROW($B$7)),"NE",IF(AND(INDEX(T_EMP[TERMINATION DATE],ROW($B16)-ROW($B$7))&gt;0,T$7&gt;INDEX(T_EMP[TERMINATION DATE],ROW($B16)-ROW($B$7))),"NE",IF(NOT(ISERROR(MATCH(T$7,L_HOLS,0))),"H",IF(INDEX(L_WKNDVAL,WEEKDAY(T$7,1))=1,"WKND",INDEX(T_LEAVE[LEAVE TYPE],SUMPRODUCT(--(T_LEAVE[EMPLOYEE NAME]=$B16),--(T_LEAVE[START DATE]&lt;=T$7),--(T_LEAVE[END DATE]&gt;=T$7),ROW(T_LEAVE[LEAVE TYPE]))-ROW(T_LEAVE[#Headers]))))))),"")</f>
        <v/>
      </c>
      <c r="U16" s="90" t="str">
        <f>IFERROR(IF(U$7="","NA",IF(U$7&lt;INDEX(T_EMP[START DATE],ROW($B16)-ROW($B$7)),"NE",IF(AND(INDEX(T_EMP[TERMINATION DATE],ROW($B16)-ROW($B$7))&gt;0,U$7&gt;INDEX(T_EMP[TERMINATION DATE],ROW($B16)-ROW($B$7))),"NE",IF(NOT(ISERROR(MATCH(U$7,L_HOLS,0))),"H",IF(INDEX(L_WKNDVAL,WEEKDAY(U$7,1))=1,"WKND",INDEX(T_LEAVE[LEAVE TYPE],SUMPRODUCT(--(T_LEAVE[EMPLOYEE NAME]=$B16),--(T_LEAVE[START DATE]&lt;=U$7),--(T_LEAVE[END DATE]&gt;=U$7),ROW(T_LEAVE[LEAVE TYPE]))-ROW(T_LEAVE[#Headers]))))))),"")</f>
        <v/>
      </c>
      <c r="V16" s="90" t="str">
        <f>IFERROR(IF(V$7="","NA",IF(V$7&lt;INDEX(T_EMP[START DATE],ROW($B16)-ROW($B$7)),"NE",IF(AND(INDEX(T_EMP[TERMINATION DATE],ROW($B16)-ROW($B$7))&gt;0,V$7&gt;INDEX(T_EMP[TERMINATION DATE],ROW($B16)-ROW($B$7))),"NE",IF(NOT(ISERROR(MATCH(V$7,L_HOLS,0))),"H",IF(INDEX(L_WKNDVAL,WEEKDAY(V$7,1))=1,"WKND",INDEX(T_LEAVE[LEAVE TYPE],SUMPRODUCT(--(T_LEAVE[EMPLOYEE NAME]=$B16),--(T_LEAVE[START DATE]&lt;=V$7),--(T_LEAVE[END DATE]&gt;=V$7),ROW(T_LEAVE[LEAVE TYPE]))-ROW(T_LEAVE[#Headers]))))))),"")</f>
        <v/>
      </c>
      <c r="W16" s="90" t="str">
        <f>IFERROR(IF(W$7="","NA",IF(W$7&lt;INDEX(T_EMP[START DATE],ROW($B16)-ROW($B$7)),"NE",IF(AND(INDEX(T_EMP[TERMINATION DATE],ROW($B16)-ROW($B$7))&gt;0,W$7&gt;INDEX(T_EMP[TERMINATION DATE],ROW($B16)-ROW($B$7))),"NE",IF(NOT(ISERROR(MATCH(W$7,L_HOLS,0))),"H",IF(INDEX(L_WKNDVAL,WEEKDAY(W$7,1))=1,"WKND",INDEX(T_LEAVE[LEAVE TYPE],SUMPRODUCT(--(T_LEAVE[EMPLOYEE NAME]=$B16),--(T_LEAVE[START DATE]&lt;=W$7),--(T_LEAVE[END DATE]&gt;=W$7),ROW(T_LEAVE[LEAVE TYPE]))-ROW(T_LEAVE[#Headers]))))))),"")</f>
        <v/>
      </c>
      <c r="X16" s="90" t="str">
        <f>IFERROR(IF(X$7="","NA",IF(X$7&lt;INDEX(T_EMP[START DATE],ROW($B16)-ROW($B$7)),"NE",IF(AND(INDEX(T_EMP[TERMINATION DATE],ROW($B16)-ROW($B$7))&gt;0,X$7&gt;INDEX(T_EMP[TERMINATION DATE],ROW($B16)-ROW($B$7))),"NE",IF(NOT(ISERROR(MATCH(X$7,L_HOLS,0))),"H",IF(INDEX(L_WKNDVAL,WEEKDAY(X$7,1))=1,"WKND",INDEX(T_LEAVE[LEAVE TYPE],SUMPRODUCT(--(T_LEAVE[EMPLOYEE NAME]=$B16),--(T_LEAVE[START DATE]&lt;=X$7),--(T_LEAVE[END DATE]&gt;=X$7),ROW(T_LEAVE[LEAVE TYPE]))-ROW(T_LEAVE[#Headers]))))))),"")</f>
        <v/>
      </c>
      <c r="Y16" s="90" t="str">
        <f>IFERROR(IF(Y$7="","NA",IF(Y$7&lt;INDEX(T_EMP[START DATE],ROW($B16)-ROW($B$7)),"NE",IF(AND(INDEX(T_EMP[TERMINATION DATE],ROW($B16)-ROW($B$7))&gt;0,Y$7&gt;INDEX(T_EMP[TERMINATION DATE],ROW($B16)-ROW($B$7))),"NE",IF(NOT(ISERROR(MATCH(Y$7,L_HOLS,0))),"H",IF(INDEX(L_WKNDVAL,WEEKDAY(Y$7,1))=1,"WKND",INDEX(T_LEAVE[LEAVE TYPE],SUMPRODUCT(--(T_LEAVE[EMPLOYEE NAME]=$B16),--(T_LEAVE[START DATE]&lt;=Y$7),--(T_LEAVE[END DATE]&gt;=Y$7),ROW(T_LEAVE[LEAVE TYPE]))-ROW(T_LEAVE[#Headers]))))))),"")</f>
        <v/>
      </c>
      <c r="Z16" s="90" t="str">
        <f>IFERROR(IF(Z$7="","NA",IF(Z$7&lt;INDEX(T_EMP[START DATE],ROW($B16)-ROW($B$7)),"NE",IF(AND(INDEX(T_EMP[TERMINATION DATE],ROW($B16)-ROW($B$7))&gt;0,Z$7&gt;INDEX(T_EMP[TERMINATION DATE],ROW($B16)-ROW($B$7))),"NE",IF(NOT(ISERROR(MATCH(Z$7,L_HOLS,0))),"H",IF(INDEX(L_WKNDVAL,WEEKDAY(Z$7,1))=1,"WKND",INDEX(T_LEAVE[LEAVE TYPE],SUMPRODUCT(--(T_LEAVE[EMPLOYEE NAME]=$B16),--(T_LEAVE[START DATE]&lt;=Z$7),--(T_LEAVE[END DATE]&gt;=Z$7),ROW(T_LEAVE[LEAVE TYPE]))-ROW(T_LEAVE[#Headers]))))))),"")</f>
        <v/>
      </c>
      <c r="AA16" s="90" t="str">
        <f>IFERROR(IF(AA$7="","NA",IF(AA$7&lt;INDEX(T_EMP[START DATE],ROW($B16)-ROW($B$7)),"NE",IF(AND(INDEX(T_EMP[TERMINATION DATE],ROW($B16)-ROW($B$7))&gt;0,AA$7&gt;INDEX(T_EMP[TERMINATION DATE],ROW($B16)-ROW($B$7))),"NE",IF(NOT(ISERROR(MATCH(AA$7,L_HOLS,0))),"H",IF(INDEX(L_WKNDVAL,WEEKDAY(AA$7,1))=1,"WKND",INDEX(T_LEAVE[LEAVE TYPE],SUMPRODUCT(--(T_LEAVE[EMPLOYEE NAME]=$B16),--(T_LEAVE[START DATE]&lt;=AA$7),--(T_LEAVE[END DATE]&gt;=AA$7),ROW(T_LEAVE[LEAVE TYPE]))-ROW(T_LEAVE[#Headers]))))))),"")</f>
        <v/>
      </c>
      <c r="AB16" s="90" t="str">
        <f>IFERROR(IF(AB$7="","NA",IF(AB$7&lt;INDEX(T_EMP[START DATE],ROW($B16)-ROW($B$7)),"NE",IF(AND(INDEX(T_EMP[TERMINATION DATE],ROW($B16)-ROW($B$7))&gt;0,AB$7&gt;INDEX(T_EMP[TERMINATION DATE],ROW($B16)-ROW($B$7))),"NE",IF(NOT(ISERROR(MATCH(AB$7,L_HOLS,0))),"H",IF(INDEX(L_WKNDVAL,WEEKDAY(AB$7,1))=1,"WKND",INDEX(T_LEAVE[LEAVE TYPE],SUMPRODUCT(--(T_LEAVE[EMPLOYEE NAME]=$B16),--(T_LEAVE[START DATE]&lt;=AB$7),--(T_LEAVE[END DATE]&gt;=AB$7),ROW(T_LEAVE[LEAVE TYPE]))-ROW(T_LEAVE[#Headers]))))))),"")</f>
        <v/>
      </c>
      <c r="AC16" s="90" t="str">
        <f>IFERROR(IF(AC$7="","NA",IF(AC$7&lt;INDEX(T_EMP[START DATE],ROW($B16)-ROW($B$7)),"NE",IF(AND(INDEX(T_EMP[TERMINATION DATE],ROW($B16)-ROW($B$7))&gt;0,AC$7&gt;INDEX(T_EMP[TERMINATION DATE],ROW($B16)-ROW($B$7))),"NE",IF(NOT(ISERROR(MATCH(AC$7,L_HOLS,0))),"H",IF(INDEX(L_WKNDVAL,WEEKDAY(AC$7,1))=1,"WKND",INDEX(T_LEAVE[LEAVE TYPE],SUMPRODUCT(--(T_LEAVE[EMPLOYEE NAME]=$B16),--(T_LEAVE[START DATE]&lt;=AC$7),--(T_LEAVE[END DATE]&gt;=AC$7),ROW(T_LEAVE[LEAVE TYPE]))-ROW(T_LEAVE[#Headers]))))))),"")</f>
        <v/>
      </c>
      <c r="AD16" s="90" t="str">
        <f>IFERROR(IF(AD$7="","NA",IF(AD$7&lt;INDEX(T_EMP[START DATE],ROW($B16)-ROW($B$7)),"NE",IF(AND(INDEX(T_EMP[TERMINATION DATE],ROW($B16)-ROW($B$7))&gt;0,AD$7&gt;INDEX(T_EMP[TERMINATION DATE],ROW($B16)-ROW($B$7))),"NE",IF(NOT(ISERROR(MATCH(AD$7,L_HOLS,0))),"H",IF(INDEX(L_WKNDVAL,WEEKDAY(AD$7,1))=1,"WKND",INDEX(T_LEAVE[LEAVE TYPE],SUMPRODUCT(--(T_LEAVE[EMPLOYEE NAME]=$B16),--(T_LEAVE[START DATE]&lt;=AD$7),--(T_LEAVE[END DATE]&gt;=AD$7),ROW(T_LEAVE[LEAVE TYPE]))-ROW(T_LEAVE[#Headers]))))))),"")</f>
        <v/>
      </c>
      <c r="AE16" s="90" t="str">
        <f>IFERROR(IF(AE$7="","NA",IF(AE$7&lt;INDEX(T_EMP[START DATE],ROW($B16)-ROW($B$7)),"NE",IF(AND(INDEX(T_EMP[TERMINATION DATE],ROW($B16)-ROW($B$7))&gt;0,AE$7&gt;INDEX(T_EMP[TERMINATION DATE],ROW($B16)-ROW($B$7))),"NE",IF(NOT(ISERROR(MATCH(AE$7,L_HOLS,0))),"H",IF(INDEX(L_WKNDVAL,WEEKDAY(AE$7,1))=1,"WKND",INDEX(T_LEAVE[LEAVE TYPE],SUMPRODUCT(--(T_LEAVE[EMPLOYEE NAME]=$B16),--(T_LEAVE[START DATE]&lt;=AE$7),--(T_LEAVE[END DATE]&gt;=AE$7),ROW(T_LEAVE[LEAVE TYPE]))-ROW(T_LEAVE[#Headers]))))))),"")</f>
        <v/>
      </c>
      <c r="AF16" s="90" t="str">
        <f>IFERROR(IF(AF$7="","NA",IF(AF$7&lt;INDEX(T_EMP[START DATE],ROW($B16)-ROW($B$7)),"NE",IF(AND(INDEX(T_EMP[TERMINATION DATE],ROW($B16)-ROW($B$7))&gt;0,AF$7&gt;INDEX(T_EMP[TERMINATION DATE],ROW($B16)-ROW($B$7))),"NE",IF(NOT(ISERROR(MATCH(AF$7,L_HOLS,0))),"H",IF(INDEX(L_WKNDVAL,WEEKDAY(AF$7,1))=1,"WKND",INDEX(T_LEAVE[LEAVE TYPE],SUMPRODUCT(--(T_LEAVE[EMPLOYEE NAME]=$B16),--(T_LEAVE[START DATE]&lt;=AF$7),--(T_LEAVE[END DATE]&gt;=AF$7),ROW(T_LEAVE[LEAVE TYPE]))-ROW(T_LEAVE[#Headers]))))))),"")</f>
        <v/>
      </c>
      <c r="AG16" s="90" t="str">
        <f>IFERROR(IF(AG$7="","NA",IF(AG$7&lt;INDEX(T_EMP[START DATE],ROW($B16)-ROW($B$7)),"NE",IF(AND(INDEX(T_EMP[TERMINATION DATE],ROW($B16)-ROW($B$7))&gt;0,AG$7&gt;INDEX(T_EMP[TERMINATION DATE],ROW($B16)-ROW($B$7))),"NE",IF(NOT(ISERROR(MATCH(AG$7,L_HOLS,0))),"H",IF(INDEX(L_WKNDVAL,WEEKDAY(AG$7,1))=1,"WKND",INDEX(T_LEAVE[LEAVE TYPE],SUMPRODUCT(--(T_LEAVE[EMPLOYEE NAME]=$B16),--(T_LEAVE[START DATE]&lt;=AG$7),--(T_LEAVE[END DATE]&gt;=AG$7),ROW(T_LEAVE[LEAVE TYPE]))-ROW(T_LEAVE[#Headers]))))))),"")</f>
        <v>NA</v>
      </c>
      <c r="AH16" s="68"/>
      <c r="AI16" s="94" t="str">
        <f>IF(OR($B16="",AI$7=""),"",COUNTIFS($C16:$AG16,AI$7)*INDEX(T_LEAVETYPE[DAY VALUE],1))</f>
        <v/>
      </c>
      <c r="AJ16" s="94" t="str">
        <f>IF(OR($B16="",AJ$7=""),"",COUNTIFS($C16:$AG16,AJ$7)*INDEX(T_LEAVETYPE[DAY VALUE],2))</f>
        <v/>
      </c>
      <c r="AK16" s="94" t="str">
        <f>IF(OR($B16="",AK$7=""),"",COUNTIFS($C16:$AG16,AK$7)*INDEX(T_LEAVETYPE[DAY VALUE],3))</f>
        <v/>
      </c>
      <c r="AL16" s="94" t="str">
        <f>IF(OR($B16="",AL$7=""),"",COUNTIFS($C16:$AG16,AL$7)*INDEX(T_LEAVETYPE[DAY VALUE],4))</f>
        <v/>
      </c>
      <c r="AM16" s="95" t="str">
        <f>IF(OR($B16="",AM$7=""),"",COUNTIFS($C16:$AG16,AM$7)*INDEX(T_LEAVETYPE[DAY VALUE],5))</f>
        <v/>
      </c>
      <c r="AN16" s="98" t="str">
        <f t="shared" si="2"/>
        <v/>
      </c>
      <c r="AO16" s="99" t="str">
        <f t="shared" si="3"/>
        <v/>
      </c>
    </row>
    <row r="17" spans="2:41" x14ac:dyDescent="0.25">
      <c r="B17" s="86" t="str">
        <f>IFERROR(INDEX(T_EMP[EMPLOYEE NAME],ROW(B17)-ROW($B$7)),"")</f>
        <v/>
      </c>
      <c r="C17" s="89" t="str">
        <f>IFERROR(IF(C$7="","NA",IF(C$7&lt;INDEX(T_EMP[START DATE],ROW($B17)-ROW($B$7)),"NE",IF(AND(INDEX(T_EMP[TERMINATION DATE],ROW($B17)-ROW($B$7))&gt;0,C$7&gt;INDEX(T_EMP[TERMINATION DATE],ROW($B17)-ROW($B$7))),"NE",IF(NOT(ISERROR(MATCH(C$7,L_HOLS,0))),"H",IF(INDEX(L_WKNDVAL,WEEKDAY(C$7,1))=1,"WKND",INDEX(T_LEAVE[LEAVE TYPE],SUMPRODUCT(--(T_LEAVE[EMPLOYEE NAME]=$B17),--(T_LEAVE[START DATE]&lt;=C$7),--(T_LEAVE[END DATE]&gt;=C$7),ROW(T_LEAVE[LEAVE TYPE]))-ROW(T_LEAVE[#Headers]))))))),"")</f>
        <v/>
      </c>
      <c r="D17" s="90" t="str">
        <f>IFERROR(IF(D$7="","NA",IF(D$7&lt;INDEX(T_EMP[START DATE],ROW($B17)-ROW($B$7)),"NE",IF(AND(INDEX(T_EMP[TERMINATION DATE],ROW($B17)-ROW($B$7))&gt;0,D$7&gt;INDEX(T_EMP[TERMINATION DATE],ROW($B17)-ROW($B$7))),"NE",IF(NOT(ISERROR(MATCH(D$7,L_HOLS,0))),"H",IF(INDEX(L_WKNDVAL,WEEKDAY(D$7,1))=1,"WKND",INDEX(T_LEAVE[LEAVE TYPE],SUMPRODUCT(--(T_LEAVE[EMPLOYEE NAME]=$B17),--(T_LEAVE[START DATE]&lt;=D$7),--(T_LEAVE[END DATE]&gt;=D$7),ROW(T_LEAVE[LEAVE TYPE]))-ROW(T_LEAVE[#Headers]))))))),"")</f>
        <v/>
      </c>
      <c r="E17" s="90" t="str">
        <f>IFERROR(IF(E$7="","NA",IF(E$7&lt;INDEX(T_EMP[START DATE],ROW($B17)-ROW($B$7)),"NE",IF(AND(INDEX(T_EMP[TERMINATION DATE],ROW($B17)-ROW($B$7))&gt;0,E$7&gt;INDEX(T_EMP[TERMINATION DATE],ROW($B17)-ROW($B$7))),"NE",IF(NOT(ISERROR(MATCH(E$7,L_HOLS,0))),"H",IF(INDEX(L_WKNDVAL,WEEKDAY(E$7,1))=1,"WKND",INDEX(T_LEAVE[LEAVE TYPE],SUMPRODUCT(--(T_LEAVE[EMPLOYEE NAME]=$B17),--(T_LEAVE[START DATE]&lt;=E$7),--(T_LEAVE[END DATE]&gt;=E$7),ROW(T_LEAVE[LEAVE TYPE]))-ROW(T_LEAVE[#Headers]))))))),"")</f>
        <v/>
      </c>
      <c r="F17" s="90" t="str">
        <f>IFERROR(IF(F$7="","NA",IF(F$7&lt;INDEX(T_EMP[START DATE],ROW($B17)-ROW($B$7)),"NE",IF(AND(INDEX(T_EMP[TERMINATION DATE],ROW($B17)-ROW($B$7))&gt;0,F$7&gt;INDEX(T_EMP[TERMINATION DATE],ROW($B17)-ROW($B$7))),"NE",IF(NOT(ISERROR(MATCH(F$7,L_HOLS,0))),"H",IF(INDEX(L_WKNDVAL,WEEKDAY(F$7,1))=1,"WKND",INDEX(T_LEAVE[LEAVE TYPE],SUMPRODUCT(--(T_LEAVE[EMPLOYEE NAME]=$B17),--(T_LEAVE[START DATE]&lt;=F$7),--(T_LEAVE[END DATE]&gt;=F$7),ROW(T_LEAVE[LEAVE TYPE]))-ROW(T_LEAVE[#Headers]))))))),"")</f>
        <v/>
      </c>
      <c r="G17" s="90" t="str">
        <f>IFERROR(IF(G$7="","NA",IF(G$7&lt;INDEX(T_EMP[START DATE],ROW($B17)-ROW($B$7)),"NE",IF(AND(INDEX(T_EMP[TERMINATION DATE],ROW($B17)-ROW($B$7))&gt;0,G$7&gt;INDEX(T_EMP[TERMINATION DATE],ROW($B17)-ROW($B$7))),"NE",IF(NOT(ISERROR(MATCH(G$7,L_HOLS,0))),"H",IF(INDEX(L_WKNDVAL,WEEKDAY(G$7,1))=1,"WKND",INDEX(T_LEAVE[LEAVE TYPE],SUMPRODUCT(--(T_LEAVE[EMPLOYEE NAME]=$B17),--(T_LEAVE[START DATE]&lt;=G$7),--(T_LEAVE[END DATE]&gt;=G$7),ROW(T_LEAVE[LEAVE TYPE]))-ROW(T_LEAVE[#Headers]))))))),"")</f>
        <v/>
      </c>
      <c r="H17" s="90" t="str">
        <f>IFERROR(IF(H$7="","NA",IF(H$7&lt;INDEX(T_EMP[START DATE],ROW($B17)-ROW($B$7)),"NE",IF(AND(INDEX(T_EMP[TERMINATION DATE],ROW($B17)-ROW($B$7))&gt;0,H$7&gt;INDEX(T_EMP[TERMINATION DATE],ROW($B17)-ROW($B$7))),"NE",IF(NOT(ISERROR(MATCH(H$7,L_HOLS,0))),"H",IF(INDEX(L_WKNDVAL,WEEKDAY(H$7,1))=1,"WKND",INDEX(T_LEAVE[LEAVE TYPE],SUMPRODUCT(--(T_LEAVE[EMPLOYEE NAME]=$B17),--(T_LEAVE[START DATE]&lt;=H$7),--(T_LEAVE[END DATE]&gt;=H$7),ROW(T_LEAVE[LEAVE TYPE]))-ROW(T_LEAVE[#Headers]))))))),"")</f>
        <v/>
      </c>
      <c r="I17" s="90" t="str">
        <f>IFERROR(IF(I$7="","NA",IF(I$7&lt;INDEX(T_EMP[START DATE],ROW($B17)-ROW($B$7)),"NE",IF(AND(INDEX(T_EMP[TERMINATION DATE],ROW($B17)-ROW($B$7))&gt;0,I$7&gt;INDEX(T_EMP[TERMINATION DATE],ROW($B17)-ROW($B$7))),"NE",IF(NOT(ISERROR(MATCH(I$7,L_HOLS,0))),"H",IF(INDEX(L_WKNDVAL,WEEKDAY(I$7,1))=1,"WKND",INDEX(T_LEAVE[LEAVE TYPE],SUMPRODUCT(--(T_LEAVE[EMPLOYEE NAME]=$B17),--(T_LEAVE[START DATE]&lt;=I$7),--(T_LEAVE[END DATE]&gt;=I$7),ROW(T_LEAVE[LEAVE TYPE]))-ROW(T_LEAVE[#Headers]))))))),"")</f>
        <v/>
      </c>
      <c r="J17" s="90" t="str">
        <f>IFERROR(IF(J$7="","NA",IF(J$7&lt;INDEX(T_EMP[START DATE],ROW($B17)-ROW($B$7)),"NE",IF(AND(INDEX(T_EMP[TERMINATION DATE],ROW($B17)-ROW($B$7))&gt;0,J$7&gt;INDEX(T_EMP[TERMINATION DATE],ROW($B17)-ROW($B$7))),"NE",IF(NOT(ISERROR(MATCH(J$7,L_HOLS,0))),"H",IF(INDEX(L_WKNDVAL,WEEKDAY(J$7,1))=1,"WKND",INDEX(T_LEAVE[LEAVE TYPE],SUMPRODUCT(--(T_LEAVE[EMPLOYEE NAME]=$B17),--(T_LEAVE[START DATE]&lt;=J$7),--(T_LEAVE[END DATE]&gt;=J$7),ROW(T_LEAVE[LEAVE TYPE]))-ROW(T_LEAVE[#Headers]))))))),"")</f>
        <v/>
      </c>
      <c r="K17" s="90" t="str">
        <f>IFERROR(IF(K$7="","NA",IF(K$7&lt;INDEX(T_EMP[START DATE],ROW($B17)-ROW($B$7)),"NE",IF(AND(INDEX(T_EMP[TERMINATION DATE],ROW($B17)-ROW($B$7))&gt;0,K$7&gt;INDEX(T_EMP[TERMINATION DATE],ROW($B17)-ROW($B$7))),"NE",IF(NOT(ISERROR(MATCH(K$7,L_HOLS,0))),"H",IF(INDEX(L_WKNDVAL,WEEKDAY(K$7,1))=1,"WKND",INDEX(T_LEAVE[LEAVE TYPE],SUMPRODUCT(--(T_LEAVE[EMPLOYEE NAME]=$B17),--(T_LEAVE[START DATE]&lt;=K$7),--(T_LEAVE[END DATE]&gt;=K$7),ROW(T_LEAVE[LEAVE TYPE]))-ROW(T_LEAVE[#Headers]))))))),"")</f>
        <v/>
      </c>
      <c r="L17" s="90" t="str">
        <f>IFERROR(IF(L$7="","NA",IF(L$7&lt;INDEX(T_EMP[START DATE],ROW($B17)-ROW($B$7)),"NE",IF(AND(INDEX(T_EMP[TERMINATION DATE],ROW($B17)-ROW($B$7))&gt;0,L$7&gt;INDEX(T_EMP[TERMINATION DATE],ROW($B17)-ROW($B$7))),"NE",IF(NOT(ISERROR(MATCH(L$7,L_HOLS,0))),"H",IF(INDEX(L_WKNDVAL,WEEKDAY(L$7,1))=1,"WKND",INDEX(T_LEAVE[LEAVE TYPE],SUMPRODUCT(--(T_LEAVE[EMPLOYEE NAME]=$B17),--(T_LEAVE[START DATE]&lt;=L$7),--(T_LEAVE[END DATE]&gt;=L$7),ROW(T_LEAVE[LEAVE TYPE]))-ROW(T_LEAVE[#Headers]))))))),"")</f>
        <v/>
      </c>
      <c r="M17" s="90" t="str">
        <f>IFERROR(IF(M$7="","NA",IF(M$7&lt;INDEX(T_EMP[START DATE],ROW($B17)-ROW($B$7)),"NE",IF(AND(INDEX(T_EMP[TERMINATION DATE],ROW($B17)-ROW($B$7))&gt;0,M$7&gt;INDEX(T_EMP[TERMINATION DATE],ROW($B17)-ROW($B$7))),"NE",IF(NOT(ISERROR(MATCH(M$7,L_HOLS,0))),"H",IF(INDEX(L_WKNDVAL,WEEKDAY(M$7,1))=1,"WKND",INDEX(T_LEAVE[LEAVE TYPE],SUMPRODUCT(--(T_LEAVE[EMPLOYEE NAME]=$B17),--(T_LEAVE[START DATE]&lt;=M$7),--(T_LEAVE[END DATE]&gt;=M$7),ROW(T_LEAVE[LEAVE TYPE]))-ROW(T_LEAVE[#Headers]))))))),"")</f>
        <v/>
      </c>
      <c r="N17" s="90" t="str">
        <f>IFERROR(IF(N$7="","NA",IF(N$7&lt;INDEX(T_EMP[START DATE],ROW($B17)-ROW($B$7)),"NE",IF(AND(INDEX(T_EMP[TERMINATION DATE],ROW($B17)-ROW($B$7))&gt;0,N$7&gt;INDEX(T_EMP[TERMINATION DATE],ROW($B17)-ROW($B$7))),"NE",IF(NOT(ISERROR(MATCH(N$7,L_HOLS,0))),"H",IF(INDEX(L_WKNDVAL,WEEKDAY(N$7,1))=1,"WKND",INDEX(T_LEAVE[LEAVE TYPE],SUMPRODUCT(--(T_LEAVE[EMPLOYEE NAME]=$B17),--(T_LEAVE[START DATE]&lt;=N$7),--(T_LEAVE[END DATE]&gt;=N$7),ROW(T_LEAVE[LEAVE TYPE]))-ROW(T_LEAVE[#Headers]))))))),"")</f>
        <v/>
      </c>
      <c r="O17" s="90" t="str">
        <f>IFERROR(IF(O$7="","NA",IF(O$7&lt;INDEX(T_EMP[START DATE],ROW($B17)-ROW($B$7)),"NE",IF(AND(INDEX(T_EMP[TERMINATION DATE],ROW($B17)-ROW($B$7))&gt;0,O$7&gt;INDEX(T_EMP[TERMINATION DATE],ROW($B17)-ROW($B$7))),"NE",IF(NOT(ISERROR(MATCH(O$7,L_HOLS,0))),"H",IF(INDEX(L_WKNDVAL,WEEKDAY(O$7,1))=1,"WKND",INDEX(T_LEAVE[LEAVE TYPE],SUMPRODUCT(--(T_LEAVE[EMPLOYEE NAME]=$B17),--(T_LEAVE[START DATE]&lt;=O$7),--(T_LEAVE[END DATE]&gt;=O$7),ROW(T_LEAVE[LEAVE TYPE]))-ROW(T_LEAVE[#Headers]))))))),"")</f>
        <v/>
      </c>
      <c r="P17" s="90" t="str">
        <f>IFERROR(IF(P$7="","NA",IF(P$7&lt;INDEX(T_EMP[START DATE],ROW($B17)-ROW($B$7)),"NE",IF(AND(INDEX(T_EMP[TERMINATION DATE],ROW($B17)-ROW($B$7))&gt;0,P$7&gt;INDEX(T_EMP[TERMINATION DATE],ROW($B17)-ROW($B$7))),"NE",IF(NOT(ISERROR(MATCH(P$7,L_HOLS,0))),"H",IF(INDEX(L_WKNDVAL,WEEKDAY(P$7,1))=1,"WKND",INDEX(T_LEAVE[LEAVE TYPE],SUMPRODUCT(--(T_LEAVE[EMPLOYEE NAME]=$B17),--(T_LEAVE[START DATE]&lt;=P$7),--(T_LEAVE[END DATE]&gt;=P$7),ROW(T_LEAVE[LEAVE TYPE]))-ROW(T_LEAVE[#Headers]))))))),"")</f>
        <v/>
      </c>
      <c r="Q17" s="90" t="str">
        <f>IFERROR(IF(Q$7="","NA",IF(Q$7&lt;INDEX(T_EMP[START DATE],ROW($B17)-ROW($B$7)),"NE",IF(AND(INDEX(T_EMP[TERMINATION DATE],ROW($B17)-ROW($B$7))&gt;0,Q$7&gt;INDEX(T_EMP[TERMINATION DATE],ROW($B17)-ROW($B$7))),"NE",IF(NOT(ISERROR(MATCH(Q$7,L_HOLS,0))),"H",IF(INDEX(L_WKNDVAL,WEEKDAY(Q$7,1))=1,"WKND",INDEX(T_LEAVE[LEAVE TYPE],SUMPRODUCT(--(T_LEAVE[EMPLOYEE NAME]=$B17),--(T_LEAVE[START DATE]&lt;=Q$7),--(T_LEAVE[END DATE]&gt;=Q$7),ROW(T_LEAVE[LEAVE TYPE]))-ROW(T_LEAVE[#Headers]))))))),"")</f>
        <v/>
      </c>
      <c r="R17" s="90" t="str">
        <f>IFERROR(IF(R$7="","NA",IF(R$7&lt;INDEX(T_EMP[START DATE],ROW($B17)-ROW($B$7)),"NE",IF(AND(INDEX(T_EMP[TERMINATION DATE],ROW($B17)-ROW($B$7))&gt;0,R$7&gt;INDEX(T_EMP[TERMINATION DATE],ROW($B17)-ROW($B$7))),"NE",IF(NOT(ISERROR(MATCH(R$7,L_HOLS,0))),"H",IF(INDEX(L_WKNDVAL,WEEKDAY(R$7,1))=1,"WKND",INDEX(T_LEAVE[LEAVE TYPE],SUMPRODUCT(--(T_LEAVE[EMPLOYEE NAME]=$B17),--(T_LEAVE[START DATE]&lt;=R$7),--(T_LEAVE[END DATE]&gt;=R$7),ROW(T_LEAVE[LEAVE TYPE]))-ROW(T_LEAVE[#Headers]))))))),"")</f>
        <v/>
      </c>
      <c r="S17" s="90" t="str">
        <f>IFERROR(IF(S$7="","NA",IF(S$7&lt;INDEX(T_EMP[START DATE],ROW($B17)-ROW($B$7)),"NE",IF(AND(INDEX(T_EMP[TERMINATION DATE],ROW($B17)-ROW($B$7))&gt;0,S$7&gt;INDEX(T_EMP[TERMINATION DATE],ROW($B17)-ROW($B$7))),"NE",IF(NOT(ISERROR(MATCH(S$7,L_HOLS,0))),"H",IF(INDEX(L_WKNDVAL,WEEKDAY(S$7,1))=1,"WKND",INDEX(T_LEAVE[LEAVE TYPE],SUMPRODUCT(--(T_LEAVE[EMPLOYEE NAME]=$B17),--(T_LEAVE[START DATE]&lt;=S$7),--(T_LEAVE[END DATE]&gt;=S$7),ROW(T_LEAVE[LEAVE TYPE]))-ROW(T_LEAVE[#Headers]))))))),"")</f>
        <v/>
      </c>
      <c r="T17" s="90" t="str">
        <f>IFERROR(IF(T$7="","NA",IF(T$7&lt;INDEX(T_EMP[START DATE],ROW($B17)-ROW($B$7)),"NE",IF(AND(INDEX(T_EMP[TERMINATION DATE],ROW($B17)-ROW($B$7))&gt;0,T$7&gt;INDEX(T_EMP[TERMINATION DATE],ROW($B17)-ROW($B$7))),"NE",IF(NOT(ISERROR(MATCH(T$7,L_HOLS,0))),"H",IF(INDEX(L_WKNDVAL,WEEKDAY(T$7,1))=1,"WKND",INDEX(T_LEAVE[LEAVE TYPE],SUMPRODUCT(--(T_LEAVE[EMPLOYEE NAME]=$B17),--(T_LEAVE[START DATE]&lt;=T$7),--(T_LEAVE[END DATE]&gt;=T$7),ROW(T_LEAVE[LEAVE TYPE]))-ROW(T_LEAVE[#Headers]))))))),"")</f>
        <v/>
      </c>
      <c r="U17" s="90" t="str">
        <f>IFERROR(IF(U$7="","NA",IF(U$7&lt;INDEX(T_EMP[START DATE],ROW($B17)-ROW($B$7)),"NE",IF(AND(INDEX(T_EMP[TERMINATION DATE],ROW($B17)-ROW($B$7))&gt;0,U$7&gt;INDEX(T_EMP[TERMINATION DATE],ROW($B17)-ROW($B$7))),"NE",IF(NOT(ISERROR(MATCH(U$7,L_HOLS,0))),"H",IF(INDEX(L_WKNDVAL,WEEKDAY(U$7,1))=1,"WKND",INDEX(T_LEAVE[LEAVE TYPE],SUMPRODUCT(--(T_LEAVE[EMPLOYEE NAME]=$B17),--(T_LEAVE[START DATE]&lt;=U$7),--(T_LEAVE[END DATE]&gt;=U$7),ROW(T_LEAVE[LEAVE TYPE]))-ROW(T_LEAVE[#Headers]))))))),"")</f>
        <v/>
      </c>
      <c r="V17" s="90" t="str">
        <f>IFERROR(IF(V$7="","NA",IF(V$7&lt;INDEX(T_EMP[START DATE],ROW($B17)-ROW($B$7)),"NE",IF(AND(INDEX(T_EMP[TERMINATION DATE],ROW($B17)-ROW($B$7))&gt;0,V$7&gt;INDEX(T_EMP[TERMINATION DATE],ROW($B17)-ROW($B$7))),"NE",IF(NOT(ISERROR(MATCH(V$7,L_HOLS,0))),"H",IF(INDEX(L_WKNDVAL,WEEKDAY(V$7,1))=1,"WKND",INDEX(T_LEAVE[LEAVE TYPE],SUMPRODUCT(--(T_LEAVE[EMPLOYEE NAME]=$B17),--(T_LEAVE[START DATE]&lt;=V$7),--(T_LEAVE[END DATE]&gt;=V$7),ROW(T_LEAVE[LEAVE TYPE]))-ROW(T_LEAVE[#Headers]))))))),"")</f>
        <v/>
      </c>
      <c r="W17" s="90" t="str">
        <f>IFERROR(IF(W$7="","NA",IF(W$7&lt;INDEX(T_EMP[START DATE],ROW($B17)-ROW($B$7)),"NE",IF(AND(INDEX(T_EMP[TERMINATION DATE],ROW($B17)-ROW($B$7))&gt;0,W$7&gt;INDEX(T_EMP[TERMINATION DATE],ROW($B17)-ROW($B$7))),"NE",IF(NOT(ISERROR(MATCH(W$7,L_HOLS,0))),"H",IF(INDEX(L_WKNDVAL,WEEKDAY(W$7,1))=1,"WKND",INDEX(T_LEAVE[LEAVE TYPE],SUMPRODUCT(--(T_LEAVE[EMPLOYEE NAME]=$B17),--(T_LEAVE[START DATE]&lt;=W$7),--(T_LEAVE[END DATE]&gt;=W$7),ROW(T_LEAVE[LEAVE TYPE]))-ROW(T_LEAVE[#Headers]))))))),"")</f>
        <v/>
      </c>
      <c r="X17" s="90" t="str">
        <f>IFERROR(IF(X$7="","NA",IF(X$7&lt;INDEX(T_EMP[START DATE],ROW($B17)-ROW($B$7)),"NE",IF(AND(INDEX(T_EMP[TERMINATION DATE],ROW($B17)-ROW($B$7))&gt;0,X$7&gt;INDEX(T_EMP[TERMINATION DATE],ROW($B17)-ROW($B$7))),"NE",IF(NOT(ISERROR(MATCH(X$7,L_HOLS,0))),"H",IF(INDEX(L_WKNDVAL,WEEKDAY(X$7,1))=1,"WKND",INDEX(T_LEAVE[LEAVE TYPE],SUMPRODUCT(--(T_LEAVE[EMPLOYEE NAME]=$B17),--(T_LEAVE[START DATE]&lt;=X$7),--(T_LEAVE[END DATE]&gt;=X$7),ROW(T_LEAVE[LEAVE TYPE]))-ROW(T_LEAVE[#Headers]))))))),"")</f>
        <v/>
      </c>
      <c r="Y17" s="90" t="str">
        <f>IFERROR(IF(Y$7="","NA",IF(Y$7&lt;INDEX(T_EMP[START DATE],ROW($B17)-ROW($B$7)),"NE",IF(AND(INDEX(T_EMP[TERMINATION DATE],ROW($B17)-ROW($B$7))&gt;0,Y$7&gt;INDEX(T_EMP[TERMINATION DATE],ROW($B17)-ROW($B$7))),"NE",IF(NOT(ISERROR(MATCH(Y$7,L_HOLS,0))),"H",IF(INDEX(L_WKNDVAL,WEEKDAY(Y$7,1))=1,"WKND",INDEX(T_LEAVE[LEAVE TYPE],SUMPRODUCT(--(T_LEAVE[EMPLOYEE NAME]=$B17),--(T_LEAVE[START DATE]&lt;=Y$7),--(T_LEAVE[END DATE]&gt;=Y$7),ROW(T_LEAVE[LEAVE TYPE]))-ROW(T_LEAVE[#Headers]))))))),"")</f>
        <v/>
      </c>
      <c r="Z17" s="90" t="str">
        <f>IFERROR(IF(Z$7="","NA",IF(Z$7&lt;INDEX(T_EMP[START DATE],ROW($B17)-ROW($B$7)),"NE",IF(AND(INDEX(T_EMP[TERMINATION DATE],ROW($B17)-ROW($B$7))&gt;0,Z$7&gt;INDEX(T_EMP[TERMINATION DATE],ROW($B17)-ROW($B$7))),"NE",IF(NOT(ISERROR(MATCH(Z$7,L_HOLS,0))),"H",IF(INDEX(L_WKNDVAL,WEEKDAY(Z$7,1))=1,"WKND",INDEX(T_LEAVE[LEAVE TYPE],SUMPRODUCT(--(T_LEAVE[EMPLOYEE NAME]=$B17),--(T_LEAVE[START DATE]&lt;=Z$7),--(T_LEAVE[END DATE]&gt;=Z$7),ROW(T_LEAVE[LEAVE TYPE]))-ROW(T_LEAVE[#Headers]))))))),"")</f>
        <v/>
      </c>
      <c r="AA17" s="90" t="str">
        <f>IFERROR(IF(AA$7="","NA",IF(AA$7&lt;INDEX(T_EMP[START DATE],ROW($B17)-ROW($B$7)),"NE",IF(AND(INDEX(T_EMP[TERMINATION DATE],ROW($B17)-ROW($B$7))&gt;0,AA$7&gt;INDEX(T_EMP[TERMINATION DATE],ROW($B17)-ROW($B$7))),"NE",IF(NOT(ISERROR(MATCH(AA$7,L_HOLS,0))),"H",IF(INDEX(L_WKNDVAL,WEEKDAY(AA$7,1))=1,"WKND",INDEX(T_LEAVE[LEAVE TYPE],SUMPRODUCT(--(T_LEAVE[EMPLOYEE NAME]=$B17),--(T_LEAVE[START DATE]&lt;=AA$7),--(T_LEAVE[END DATE]&gt;=AA$7),ROW(T_LEAVE[LEAVE TYPE]))-ROW(T_LEAVE[#Headers]))))))),"")</f>
        <v/>
      </c>
      <c r="AB17" s="90" t="str">
        <f>IFERROR(IF(AB$7="","NA",IF(AB$7&lt;INDEX(T_EMP[START DATE],ROW($B17)-ROW($B$7)),"NE",IF(AND(INDEX(T_EMP[TERMINATION DATE],ROW($B17)-ROW($B$7))&gt;0,AB$7&gt;INDEX(T_EMP[TERMINATION DATE],ROW($B17)-ROW($B$7))),"NE",IF(NOT(ISERROR(MATCH(AB$7,L_HOLS,0))),"H",IF(INDEX(L_WKNDVAL,WEEKDAY(AB$7,1))=1,"WKND",INDEX(T_LEAVE[LEAVE TYPE],SUMPRODUCT(--(T_LEAVE[EMPLOYEE NAME]=$B17),--(T_LEAVE[START DATE]&lt;=AB$7),--(T_LEAVE[END DATE]&gt;=AB$7),ROW(T_LEAVE[LEAVE TYPE]))-ROW(T_LEAVE[#Headers]))))))),"")</f>
        <v/>
      </c>
      <c r="AC17" s="90" t="str">
        <f>IFERROR(IF(AC$7="","NA",IF(AC$7&lt;INDEX(T_EMP[START DATE],ROW($B17)-ROW($B$7)),"NE",IF(AND(INDEX(T_EMP[TERMINATION DATE],ROW($B17)-ROW($B$7))&gt;0,AC$7&gt;INDEX(T_EMP[TERMINATION DATE],ROW($B17)-ROW($B$7))),"NE",IF(NOT(ISERROR(MATCH(AC$7,L_HOLS,0))),"H",IF(INDEX(L_WKNDVAL,WEEKDAY(AC$7,1))=1,"WKND",INDEX(T_LEAVE[LEAVE TYPE],SUMPRODUCT(--(T_LEAVE[EMPLOYEE NAME]=$B17),--(T_LEAVE[START DATE]&lt;=AC$7),--(T_LEAVE[END DATE]&gt;=AC$7),ROW(T_LEAVE[LEAVE TYPE]))-ROW(T_LEAVE[#Headers]))))))),"")</f>
        <v/>
      </c>
      <c r="AD17" s="90" t="str">
        <f>IFERROR(IF(AD$7="","NA",IF(AD$7&lt;INDEX(T_EMP[START DATE],ROW($B17)-ROW($B$7)),"NE",IF(AND(INDEX(T_EMP[TERMINATION DATE],ROW($B17)-ROW($B$7))&gt;0,AD$7&gt;INDEX(T_EMP[TERMINATION DATE],ROW($B17)-ROW($B$7))),"NE",IF(NOT(ISERROR(MATCH(AD$7,L_HOLS,0))),"H",IF(INDEX(L_WKNDVAL,WEEKDAY(AD$7,1))=1,"WKND",INDEX(T_LEAVE[LEAVE TYPE],SUMPRODUCT(--(T_LEAVE[EMPLOYEE NAME]=$B17),--(T_LEAVE[START DATE]&lt;=AD$7),--(T_LEAVE[END DATE]&gt;=AD$7),ROW(T_LEAVE[LEAVE TYPE]))-ROW(T_LEAVE[#Headers]))))))),"")</f>
        <v/>
      </c>
      <c r="AE17" s="90" t="str">
        <f>IFERROR(IF(AE$7="","NA",IF(AE$7&lt;INDEX(T_EMP[START DATE],ROW($B17)-ROW($B$7)),"NE",IF(AND(INDEX(T_EMP[TERMINATION DATE],ROW($B17)-ROW($B$7))&gt;0,AE$7&gt;INDEX(T_EMP[TERMINATION DATE],ROW($B17)-ROW($B$7))),"NE",IF(NOT(ISERROR(MATCH(AE$7,L_HOLS,0))),"H",IF(INDEX(L_WKNDVAL,WEEKDAY(AE$7,1))=1,"WKND",INDEX(T_LEAVE[LEAVE TYPE],SUMPRODUCT(--(T_LEAVE[EMPLOYEE NAME]=$B17),--(T_LEAVE[START DATE]&lt;=AE$7),--(T_LEAVE[END DATE]&gt;=AE$7),ROW(T_LEAVE[LEAVE TYPE]))-ROW(T_LEAVE[#Headers]))))))),"")</f>
        <v/>
      </c>
      <c r="AF17" s="90" t="str">
        <f>IFERROR(IF(AF$7="","NA",IF(AF$7&lt;INDEX(T_EMP[START DATE],ROW($B17)-ROW($B$7)),"NE",IF(AND(INDEX(T_EMP[TERMINATION DATE],ROW($B17)-ROW($B$7))&gt;0,AF$7&gt;INDEX(T_EMP[TERMINATION DATE],ROW($B17)-ROW($B$7))),"NE",IF(NOT(ISERROR(MATCH(AF$7,L_HOLS,0))),"H",IF(INDEX(L_WKNDVAL,WEEKDAY(AF$7,1))=1,"WKND",INDEX(T_LEAVE[LEAVE TYPE],SUMPRODUCT(--(T_LEAVE[EMPLOYEE NAME]=$B17),--(T_LEAVE[START DATE]&lt;=AF$7),--(T_LEAVE[END DATE]&gt;=AF$7),ROW(T_LEAVE[LEAVE TYPE]))-ROW(T_LEAVE[#Headers]))))))),"")</f>
        <v/>
      </c>
      <c r="AG17" s="90" t="str">
        <f>IFERROR(IF(AG$7="","NA",IF(AG$7&lt;INDEX(T_EMP[START DATE],ROW($B17)-ROW($B$7)),"NE",IF(AND(INDEX(T_EMP[TERMINATION DATE],ROW($B17)-ROW($B$7))&gt;0,AG$7&gt;INDEX(T_EMP[TERMINATION DATE],ROW($B17)-ROW($B$7))),"NE",IF(NOT(ISERROR(MATCH(AG$7,L_HOLS,0))),"H",IF(INDEX(L_WKNDVAL,WEEKDAY(AG$7,1))=1,"WKND",INDEX(T_LEAVE[LEAVE TYPE],SUMPRODUCT(--(T_LEAVE[EMPLOYEE NAME]=$B17),--(T_LEAVE[START DATE]&lt;=AG$7),--(T_LEAVE[END DATE]&gt;=AG$7),ROW(T_LEAVE[LEAVE TYPE]))-ROW(T_LEAVE[#Headers]))))))),"")</f>
        <v>NA</v>
      </c>
      <c r="AH17" s="68"/>
      <c r="AI17" s="94" t="str">
        <f>IF(OR($B17="",AI$7=""),"",COUNTIFS($C17:$AG17,AI$7)*INDEX(T_LEAVETYPE[DAY VALUE],1))</f>
        <v/>
      </c>
      <c r="AJ17" s="94" t="str">
        <f>IF(OR($B17="",AJ$7=""),"",COUNTIFS($C17:$AG17,AJ$7)*INDEX(T_LEAVETYPE[DAY VALUE],2))</f>
        <v/>
      </c>
      <c r="AK17" s="94" t="str">
        <f>IF(OR($B17="",AK$7=""),"",COUNTIFS($C17:$AG17,AK$7)*INDEX(T_LEAVETYPE[DAY VALUE],3))</f>
        <v/>
      </c>
      <c r="AL17" s="94" t="str">
        <f>IF(OR($B17="",AL$7=""),"",COUNTIFS($C17:$AG17,AL$7)*INDEX(T_LEAVETYPE[DAY VALUE],4))</f>
        <v/>
      </c>
      <c r="AM17" s="95" t="str">
        <f>IF(OR($B17="",AM$7=""),"",COUNTIFS($C17:$AG17,AM$7)*INDEX(T_LEAVETYPE[DAY VALUE],5))</f>
        <v/>
      </c>
      <c r="AN17" s="98" t="str">
        <f t="shared" si="2"/>
        <v/>
      </c>
      <c r="AO17" s="99" t="str">
        <f t="shared" si="3"/>
        <v/>
      </c>
    </row>
    <row r="18" spans="2:41" x14ac:dyDescent="0.25">
      <c r="B18" s="86" t="str">
        <f>IFERROR(INDEX(T_EMP[EMPLOYEE NAME],ROW(B18)-ROW($B$7)),"")</f>
        <v/>
      </c>
      <c r="C18" s="89" t="str">
        <f>IFERROR(IF(C$7="","NA",IF(C$7&lt;INDEX(T_EMP[START DATE],ROW($B18)-ROW($B$7)),"NE",IF(AND(INDEX(T_EMP[TERMINATION DATE],ROW($B18)-ROW($B$7))&gt;0,C$7&gt;INDEX(T_EMP[TERMINATION DATE],ROW($B18)-ROW($B$7))),"NE",IF(NOT(ISERROR(MATCH(C$7,L_HOLS,0))),"H",IF(INDEX(L_WKNDVAL,WEEKDAY(C$7,1))=1,"WKND",INDEX(T_LEAVE[LEAVE TYPE],SUMPRODUCT(--(T_LEAVE[EMPLOYEE NAME]=$B18),--(T_LEAVE[START DATE]&lt;=C$7),--(T_LEAVE[END DATE]&gt;=C$7),ROW(T_LEAVE[LEAVE TYPE]))-ROW(T_LEAVE[#Headers]))))))),"")</f>
        <v/>
      </c>
      <c r="D18" s="90" t="str">
        <f>IFERROR(IF(D$7="","NA",IF(D$7&lt;INDEX(T_EMP[START DATE],ROW($B18)-ROW($B$7)),"NE",IF(AND(INDEX(T_EMP[TERMINATION DATE],ROW($B18)-ROW($B$7))&gt;0,D$7&gt;INDEX(T_EMP[TERMINATION DATE],ROW($B18)-ROW($B$7))),"NE",IF(NOT(ISERROR(MATCH(D$7,L_HOLS,0))),"H",IF(INDEX(L_WKNDVAL,WEEKDAY(D$7,1))=1,"WKND",INDEX(T_LEAVE[LEAVE TYPE],SUMPRODUCT(--(T_LEAVE[EMPLOYEE NAME]=$B18),--(T_LEAVE[START DATE]&lt;=D$7),--(T_LEAVE[END DATE]&gt;=D$7),ROW(T_LEAVE[LEAVE TYPE]))-ROW(T_LEAVE[#Headers]))))))),"")</f>
        <v/>
      </c>
      <c r="E18" s="90" t="str">
        <f>IFERROR(IF(E$7="","NA",IF(E$7&lt;INDEX(T_EMP[START DATE],ROW($B18)-ROW($B$7)),"NE",IF(AND(INDEX(T_EMP[TERMINATION DATE],ROW($B18)-ROW($B$7))&gt;0,E$7&gt;INDEX(T_EMP[TERMINATION DATE],ROW($B18)-ROW($B$7))),"NE",IF(NOT(ISERROR(MATCH(E$7,L_HOLS,0))),"H",IF(INDEX(L_WKNDVAL,WEEKDAY(E$7,1))=1,"WKND",INDEX(T_LEAVE[LEAVE TYPE],SUMPRODUCT(--(T_LEAVE[EMPLOYEE NAME]=$B18),--(T_LEAVE[START DATE]&lt;=E$7),--(T_LEAVE[END DATE]&gt;=E$7),ROW(T_LEAVE[LEAVE TYPE]))-ROW(T_LEAVE[#Headers]))))))),"")</f>
        <v/>
      </c>
      <c r="F18" s="90" t="str">
        <f>IFERROR(IF(F$7="","NA",IF(F$7&lt;INDEX(T_EMP[START DATE],ROW($B18)-ROW($B$7)),"NE",IF(AND(INDEX(T_EMP[TERMINATION DATE],ROW($B18)-ROW($B$7))&gt;0,F$7&gt;INDEX(T_EMP[TERMINATION DATE],ROW($B18)-ROW($B$7))),"NE",IF(NOT(ISERROR(MATCH(F$7,L_HOLS,0))),"H",IF(INDEX(L_WKNDVAL,WEEKDAY(F$7,1))=1,"WKND",INDEX(T_LEAVE[LEAVE TYPE],SUMPRODUCT(--(T_LEAVE[EMPLOYEE NAME]=$B18),--(T_LEAVE[START DATE]&lt;=F$7),--(T_LEAVE[END DATE]&gt;=F$7),ROW(T_LEAVE[LEAVE TYPE]))-ROW(T_LEAVE[#Headers]))))))),"")</f>
        <v/>
      </c>
      <c r="G18" s="90" t="str">
        <f>IFERROR(IF(G$7="","NA",IF(G$7&lt;INDEX(T_EMP[START DATE],ROW($B18)-ROW($B$7)),"NE",IF(AND(INDEX(T_EMP[TERMINATION DATE],ROW($B18)-ROW($B$7))&gt;0,G$7&gt;INDEX(T_EMP[TERMINATION DATE],ROW($B18)-ROW($B$7))),"NE",IF(NOT(ISERROR(MATCH(G$7,L_HOLS,0))),"H",IF(INDEX(L_WKNDVAL,WEEKDAY(G$7,1))=1,"WKND",INDEX(T_LEAVE[LEAVE TYPE],SUMPRODUCT(--(T_LEAVE[EMPLOYEE NAME]=$B18),--(T_LEAVE[START DATE]&lt;=G$7),--(T_LEAVE[END DATE]&gt;=G$7),ROW(T_LEAVE[LEAVE TYPE]))-ROW(T_LEAVE[#Headers]))))))),"")</f>
        <v/>
      </c>
      <c r="H18" s="90" t="str">
        <f>IFERROR(IF(H$7="","NA",IF(H$7&lt;INDEX(T_EMP[START DATE],ROW($B18)-ROW($B$7)),"NE",IF(AND(INDEX(T_EMP[TERMINATION DATE],ROW($B18)-ROW($B$7))&gt;0,H$7&gt;INDEX(T_EMP[TERMINATION DATE],ROW($B18)-ROW($B$7))),"NE",IF(NOT(ISERROR(MATCH(H$7,L_HOLS,0))),"H",IF(INDEX(L_WKNDVAL,WEEKDAY(H$7,1))=1,"WKND",INDEX(T_LEAVE[LEAVE TYPE],SUMPRODUCT(--(T_LEAVE[EMPLOYEE NAME]=$B18),--(T_LEAVE[START DATE]&lt;=H$7),--(T_LEAVE[END DATE]&gt;=H$7),ROW(T_LEAVE[LEAVE TYPE]))-ROW(T_LEAVE[#Headers]))))))),"")</f>
        <v/>
      </c>
      <c r="I18" s="90" t="str">
        <f>IFERROR(IF(I$7="","NA",IF(I$7&lt;INDEX(T_EMP[START DATE],ROW($B18)-ROW($B$7)),"NE",IF(AND(INDEX(T_EMP[TERMINATION DATE],ROW($B18)-ROW($B$7))&gt;0,I$7&gt;INDEX(T_EMP[TERMINATION DATE],ROW($B18)-ROW($B$7))),"NE",IF(NOT(ISERROR(MATCH(I$7,L_HOLS,0))),"H",IF(INDEX(L_WKNDVAL,WEEKDAY(I$7,1))=1,"WKND",INDEX(T_LEAVE[LEAVE TYPE],SUMPRODUCT(--(T_LEAVE[EMPLOYEE NAME]=$B18),--(T_LEAVE[START DATE]&lt;=I$7),--(T_LEAVE[END DATE]&gt;=I$7),ROW(T_LEAVE[LEAVE TYPE]))-ROW(T_LEAVE[#Headers]))))))),"")</f>
        <v/>
      </c>
      <c r="J18" s="90" t="str">
        <f>IFERROR(IF(J$7="","NA",IF(J$7&lt;INDEX(T_EMP[START DATE],ROW($B18)-ROW($B$7)),"NE",IF(AND(INDEX(T_EMP[TERMINATION DATE],ROW($B18)-ROW($B$7))&gt;0,J$7&gt;INDEX(T_EMP[TERMINATION DATE],ROW($B18)-ROW($B$7))),"NE",IF(NOT(ISERROR(MATCH(J$7,L_HOLS,0))),"H",IF(INDEX(L_WKNDVAL,WEEKDAY(J$7,1))=1,"WKND",INDEX(T_LEAVE[LEAVE TYPE],SUMPRODUCT(--(T_LEAVE[EMPLOYEE NAME]=$B18),--(T_LEAVE[START DATE]&lt;=J$7),--(T_LEAVE[END DATE]&gt;=J$7),ROW(T_LEAVE[LEAVE TYPE]))-ROW(T_LEAVE[#Headers]))))))),"")</f>
        <v/>
      </c>
      <c r="K18" s="90" t="str">
        <f>IFERROR(IF(K$7="","NA",IF(K$7&lt;INDEX(T_EMP[START DATE],ROW($B18)-ROW($B$7)),"NE",IF(AND(INDEX(T_EMP[TERMINATION DATE],ROW($B18)-ROW($B$7))&gt;0,K$7&gt;INDEX(T_EMP[TERMINATION DATE],ROW($B18)-ROW($B$7))),"NE",IF(NOT(ISERROR(MATCH(K$7,L_HOLS,0))),"H",IF(INDEX(L_WKNDVAL,WEEKDAY(K$7,1))=1,"WKND",INDEX(T_LEAVE[LEAVE TYPE],SUMPRODUCT(--(T_LEAVE[EMPLOYEE NAME]=$B18),--(T_LEAVE[START DATE]&lt;=K$7),--(T_LEAVE[END DATE]&gt;=K$7),ROW(T_LEAVE[LEAVE TYPE]))-ROW(T_LEAVE[#Headers]))))))),"")</f>
        <v/>
      </c>
      <c r="L18" s="90" t="str">
        <f>IFERROR(IF(L$7="","NA",IF(L$7&lt;INDEX(T_EMP[START DATE],ROW($B18)-ROW($B$7)),"NE",IF(AND(INDEX(T_EMP[TERMINATION DATE],ROW($B18)-ROW($B$7))&gt;0,L$7&gt;INDEX(T_EMP[TERMINATION DATE],ROW($B18)-ROW($B$7))),"NE",IF(NOT(ISERROR(MATCH(L$7,L_HOLS,0))),"H",IF(INDEX(L_WKNDVAL,WEEKDAY(L$7,1))=1,"WKND",INDEX(T_LEAVE[LEAVE TYPE],SUMPRODUCT(--(T_LEAVE[EMPLOYEE NAME]=$B18),--(T_LEAVE[START DATE]&lt;=L$7),--(T_LEAVE[END DATE]&gt;=L$7),ROW(T_LEAVE[LEAVE TYPE]))-ROW(T_LEAVE[#Headers]))))))),"")</f>
        <v/>
      </c>
      <c r="M18" s="90" t="str">
        <f>IFERROR(IF(M$7="","NA",IF(M$7&lt;INDEX(T_EMP[START DATE],ROW($B18)-ROW($B$7)),"NE",IF(AND(INDEX(T_EMP[TERMINATION DATE],ROW($B18)-ROW($B$7))&gt;0,M$7&gt;INDEX(T_EMP[TERMINATION DATE],ROW($B18)-ROW($B$7))),"NE",IF(NOT(ISERROR(MATCH(M$7,L_HOLS,0))),"H",IF(INDEX(L_WKNDVAL,WEEKDAY(M$7,1))=1,"WKND",INDEX(T_LEAVE[LEAVE TYPE],SUMPRODUCT(--(T_LEAVE[EMPLOYEE NAME]=$B18),--(T_LEAVE[START DATE]&lt;=M$7),--(T_LEAVE[END DATE]&gt;=M$7),ROW(T_LEAVE[LEAVE TYPE]))-ROW(T_LEAVE[#Headers]))))))),"")</f>
        <v/>
      </c>
      <c r="N18" s="90" t="str">
        <f>IFERROR(IF(N$7="","NA",IF(N$7&lt;INDEX(T_EMP[START DATE],ROW($B18)-ROW($B$7)),"NE",IF(AND(INDEX(T_EMP[TERMINATION DATE],ROW($B18)-ROW($B$7))&gt;0,N$7&gt;INDEX(T_EMP[TERMINATION DATE],ROW($B18)-ROW($B$7))),"NE",IF(NOT(ISERROR(MATCH(N$7,L_HOLS,0))),"H",IF(INDEX(L_WKNDVAL,WEEKDAY(N$7,1))=1,"WKND",INDEX(T_LEAVE[LEAVE TYPE],SUMPRODUCT(--(T_LEAVE[EMPLOYEE NAME]=$B18),--(T_LEAVE[START DATE]&lt;=N$7),--(T_LEAVE[END DATE]&gt;=N$7),ROW(T_LEAVE[LEAVE TYPE]))-ROW(T_LEAVE[#Headers]))))))),"")</f>
        <v/>
      </c>
      <c r="O18" s="90" t="str">
        <f>IFERROR(IF(O$7="","NA",IF(O$7&lt;INDEX(T_EMP[START DATE],ROW($B18)-ROW($B$7)),"NE",IF(AND(INDEX(T_EMP[TERMINATION DATE],ROW($B18)-ROW($B$7))&gt;0,O$7&gt;INDEX(T_EMP[TERMINATION DATE],ROW($B18)-ROW($B$7))),"NE",IF(NOT(ISERROR(MATCH(O$7,L_HOLS,0))),"H",IF(INDEX(L_WKNDVAL,WEEKDAY(O$7,1))=1,"WKND",INDEX(T_LEAVE[LEAVE TYPE],SUMPRODUCT(--(T_LEAVE[EMPLOYEE NAME]=$B18),--(T_LEAVE[START DATE]&lt;=O$7),--(T_LEAVE[END DATE]&gt;=O$7),ROW(T_LEAVE[LEAVE TYPE]))-ROW(T_LEAVE[#Headers]))))))),"")</f>
        <v/>
      </c>
      <c r="P18" s="90" t="str">
        <f>IFERROR(IF(P$7="","NA",IF(P$7&lt;INDEX(T_EMP[START DATE],ROW($B18)-ROW($B$7)),"NE",IF(AND(INDEX(T_EMP[TERMINATION DATE],ROW($B18)-ROW($B$7))&gt;0,P$7&gt;INDEX(T_EMP[TERMINATION DATE],ROW($B18)-ROW($B$7))),"NE",IF(NOT(ISERROR(MATCH(P$7,L_HOLS,0))),"H",IF(INDEX(L_WKNDVAL,WEEKDAY(P$7,1))=1,"WKND",INDEX(T_LEAVE[LEAVE TYPE],SUMPRODUCT(--(T_LEAVE[EMPLOYEE NAME]=$B18),--(T_LEAVE[START DATE]&lt;=P$7),--(T_LEAVE[END DATE]&gt;=P$7),ROW(T_LEAVE[LEAVE TYPE]))-ROW(T_LEAVE[#Headers]))))))),"")</f>
        <v/>
      </c>
      <c r="Q18" s="90" t="str">
        <f>IFERROR(IF(Q$7="","NA",IF(Q$7&lt;INDEX(T_EMP[START DATE],ROW($B18)-ROW($B$7)),"NE",IF(AND(INDEX(T_EMP[TERMINATION DATE],ROW($B18)-ROW($B$7))&gt;0,Q$7&gt;INDEX(T_EMP[TERMINATION DATE],ROW($B18)-ROW($B$7))),"NE",IF(NOT(ISERROR(MATCH(Q$7,L_HOLS,0))),"H",IF(INDEX(L_WKNDVAL,WEEKDAY(Q$7,1))=1,"WKND",INDEX(T_LEAVE[LEAVE TYPE],SUMPRODUCT(--(T_LEAVE[EMPLOYEE NAME]=$B18),--(T_LEAVE[START DATE]&lt;=Q$7),--(T_LEAVE[END DATE]&gt;=Q$7),ROW(T_LEAVE[LEAVE TYPE]))-ROW(T_LEAVE[#Headers]))))))),"")</f>
        <v/>
      </c>
      <c r="R18" s="90" t="str">
        <f>IFERROR(IF(R$7="","NA",IF(R$7&lt;INDEX(T_EMP[START DATE],ROW($B18)-ROW($B$7)),"NE",IF(AND(INDEX(T_EMP[TERMINATION DATE],ROW($B18)-ROW($B$7))&gt;0,R$7&gt;INDEX(T_EMP[TERMINATION DATE],ROW($B18)-ROW($B$7))),"NE",IF(NOT(ISERROR(MATCH(R$7,L_HOLS,0))),"H",IF(INDEX(L_WKNDVAL,WEEKDAY(R$7,1))=1,"WKND",INDEX(T_LEAVE[LEAVE TYPE],SUMPRODUCT(--(T_LEAVE[EMPLOYEE NAME]=$B18),--(T_LEAVE[START DATE]&lt;=R$7),--(T_LEAVE[END DATE]&gt;=R$7),ROW(T_LEAVE[LEAVE TYPE]))-ROW(T_LEAVE[#Headers]))))))),"")</f>
        <v/>
      </c>
      <c r="S18" s="90" t="str">
        <f>IFERROR(IF(S$7="","NA",IF(S$7&lt;INDEX(T_EMP[START DATE],ROW($B18)-ROW($B$7)),"NE",IF(AND(INDEX(T_EMP[TERMINATION DATE],ROW($B18)-ROW($B$7))&gt;0,S$7&gt;INDEX(T_EMP[TERMINATION DATE],ROW($B18)-ROW($B$7))),"NE",IF(NOT(ISERROR(MATCH(S$7,L_HOLS,0))),"H",IF(INDEX(L_WKNDVAL,WEEKDAY(S$7,1))=1,"WKND",INDEX(T_LEAVE[LEAVE TYPE],SUMPRODUCT(--(T_LEAVE[EMPLOYEE NAME]=$B18),--(T_LEAVE[START DATE]&lt;=S$7),--(T_LEAVE[END DATE]&gt;=S$7),ROW(T_LEAVE[LEAVE TYPE]))-ROW(T_LEAVE[#Headers]))))))),"")</f>
        <v/>
      </c>
      <c r="T18" s="90" t="str">
        <f>IFERROR(IF(T$7="","NA",IF(T$7&lt;INDEX(T_EMP[START DATE],ROW($B18)-ROW($B$7)),"NE",IF(AND(INDEX(T_EMP[TERMINATION DATE],ROW($B18)-ROW($B$7))&gt;0,T$7&gt;INDEX(T_EMP[TERMINATION DATE],ROW($B18)-ROW($B$7))),"NE",IF(NOT(ISERROR(MATCH(T$7,L_HOLS,0))),"H",IF(INDEX(L_WKNDVAL,WEEKDAY(T$7,1))=1,"WKND",INDEX(T_LEAVE[LEAVE TYPE],SUMPRODUCT(--(T_LEAVE[EMPLOYEE NAME]=$B18),--(T_LEAVE[START DATE]&lt;=T$7),--(T_LEAVE[END DATE]&gt;=T$7),ROW(T_LEAVE[LEAVE TYPE]))-ROW(T_LEAVE[#Headers]))))))),"")</f>
        <v/>
      </c>
      <c r="U18" s="90" t="str">
        <f>IFERROR(IF(U$7="","NA",IF(U$7&lt;INDEX(T_EMP[START DATE],ROW($B18)-ROW($B$7)),"NE",IF(AND(INDEX(T_EMP[TERMINATION DATE],ROW($B18)-ROW($B$7))&gt;0,U$7&gt;INDEX(T_EMP[TERMINATION DATE],ROW($B18)-ROW($B$7))),"NE",IF(NOT(ISERROR(MATCH(U$7,L_HOLS,0))),"H",IF(INDEX(L_WKNDVAL,WEEKDAY(U$7,1))=1,"WKND",INDEX(T_LEAVE[LEAVE TYPE],SUMPRODUCT(--(T_LEAVE[EMPLOYEE NAME]=$B18),--(T_LEAVE[START DATE]&lt;=U$7),--(T_LEAVE[END DATE]&gt;=U$7),ROW(T_LEAVE[LEAVE TYPE]))-ROW(T_LEAVE[#Headers]))))))),"")</f>
        <v/>
      </c>
      <c r="V18" s="90" t="str">
        <f>IFERROR(IF(V$7="","NA",IF(V$7&lt;INDEX(T_EMP[START DATE],ROW($B18)-ROW($B$7)),"NE",IF(AND(INDEX(T_EMP[TERMINATION DATE],ROW($B18)-ROW($B$7))&gt;0,V$7&gt;INDEX(T_EMP[TERMINATION DATE],ROW($B18)-ROW($B$7))),"NE",IF(NOT(ISERROR(MATCH(V$7,L_HOLS,0))),"H",IF(INDEX(L_WKNDVAL,WEEKDAY(V$7,1))=1,"WKND",INDEX(T_LEAVE[LEAVE TYPE],SUMPRODUCT(--(T_LEAVE[EMPLOYEE NAME]=$B18),--(T_LEAVE[START DATE]&lt;=V$7),--(T_LEAVE[END DATE]&gt;=V$7),ROW(T_LEAVE[LEAVE TYPE]))-ROW(T_LEAVE[#Headers]))))))),"")</f>
        <v/>
      </c>
      <c r="W18" s="90" t="str">
        <f>IFERROR(IF(W$7="","NA",IF(W$7&lt;INDEX(T_EMP[START DATE],ROW($B18)-ROW($B$7)),"NE",IF(AND(INDEX(T_EMP[TERMINATION DATE],ROW($B18)-ROW($B$7))&gt;0,W$7&gt;INDEX(T_EMP[TERMINATION DATE],ROW($B18)-ROW($B$7))),"NE",IF(NOT(ISERROR(MATCH(W$7,L_HOLS,0))),"H",IF(INDEX(L_WKNDVAL,WEEKDAY(W$7,1))=1,"WKND",INDEX(T_LEAVE[LEAVE TYPE],SUMPRODUCT(--(T_LEAVE[EMPLOYEE NAME]=$B18),--(T_LEAVE[START DATE]&lt;=W$7),--(T_LEAVE[END DATE]&gt;=W$7),ROW(T_LEAVE[LEAVE TYPE]))-ROW(T_LEAVE[#Headers]))))))),"")</f>
        <v/>
      </c>
      <c r="X18" s="90" t="str">
        <f>IFERROR(IF(X$7="","NA",IF(X$7&lt;INDEX(T_EMP[START DATE],ROW($B18)-ROW($B$7)),"NE",IF(AND(INDEX(T_EMP[TERMINATION DATE],ROW($B18)-ROW($B$7))&gt;0,X$7&gt;INDEX(T_EMP[TERMINATION DATE],ROW($B18)-ROW($B$7))),"NE",IF(NOT(ISERROR(MATCH(X$7,L_HOLS,0))),"H",IF(INDEX(L_WKNDVAL,WEEKDAY(X$7,1))=1,"WKND",INDEX(T_LEAVE[LEAVE TYPE],SUMPRODUCT(--(T_LEAVE[EMPLOYEE NAME]=$B18),--(T_LEAVE[START DATE]&lt;=X$7),--(T_LEAVE[END DATE]&gt;=X$7),ROW(T_LEAVE[LEAVE TYPE]))-ROW(T_LEAVE[#Headers]))))))),"")</f>
        <v/>
      </c>
      <c r="Y18" s="90" t="str">
        <f>IFERROR(IF(Y$7="","NA",IF(Y$7&lt;INDEX(T_EMP[START DATE],ROW($B18)-ROW($B$7)),"NE",IF(AND(INDEX(T_EMP[TERMINATION DATE],ROW($B18)-ROW($B$7))&gt;0,Y$7&gt;INDEX(T_EMP[TERMINATION DATE],ROW($B18)-ROW($B$7))),"NE",IF(NOT(ISERROR(MATCH(Y$7,L_HOLS,0))),"H",IF(INDEX(L_WKNDVAL,WEEKDAY(Y$7,1))=1,"WKND",INDEX(T_LEAVE[LEAVE TYPE],SUMPRODUCT(--(T_LEAVE[EMPLOYEE NAME]=$B18),--(T_LEAVE[START DATE]&lt;=Y$7),--(T_LEAVE[END DATE]&gt;=Y$7),ROW(T_LEAVE[LEAVE TYPE]))-ROW(T_LEAVE[#Headers]))))))),"")</f>
        <v/>
      </c>
      <c r="Z18" s="90" t="str">
        <f>IFERROR(IF(Z$7="","NA",IF(Z$7&lt;INDEX(T_EMP[START DATE],ROW($B18)-ROW($B$7)),"NE",IF(AND(INDEX(T_EMP[TERMINATION DATE],ROW($B18)-ROW($B$7))&gt;0,Z$7&gt;INDEX(T_EMP[TERMINATION DATE],ROW($B18)-ROW($B$7))),"NE",IF(NOT(ISERROR(MATCH(Z$7,L_HOLS,0))),"H",IF(INDEX(L_WKNDVAL,WEEKDAY(Z$7,1))=1,"WKND",INDEX(T_LEAVE[LEAVE TYPE],SUMPRODUCT(--(T_LEAVE[EMPLOYEE NAME]=$B18),--(T_LEAVE[START DATE]&lt;=Z$7),--(T_LEAVE[END DATE]&gt;=Z$7),ROW(T_LEAVE[LEAVE TYPE]))-ROW(T_LEAVE[#Headers]))))))),"")</f>
        <v/>
      </c>
      <c r="AA18" s="90" t="str">
        <f>IFERROR(IF(AA$7="","NA",IF(AA$7&lt;INDEX(T_EMP[START DATE],ROW($B18)-ROW($B$7)),"NE",IF(AND(INDEX(T_EMP[TERMINATION DATE],ROW($B18)-ROW($B$7))&gt;0,AA$7&gt;INDEX(T_EMP[TERMINATION DATE],ROW($B18)-ROW($B$7))),"NE",IF(NOT(ISERROR(MATCH(AA$7,L_HOLS,0))),"H",IF(INDEX(L_WKNDVAL,WEEKDAY(AA$7,1))=1,"WKND",INDEX(T_LEAVE[LEAVE TYPE],SUMPRODUCT(--(T_LEAVE[EMPLOYEE NAME]=$B18),--(T_LEAVE[START DATE]&lt;=AA$7),--(T_LEAVE[END DATE]&gt;=AA$7),ROW(T_LEAVE[LEAVE TYPE]))-ROW(T_LEAVE[#Headers]))))))),"")</f>
        <v/>
      </c>
      <c r="AB18" s="90" t="str">
        <f>IFERROR(IF(AB$7="","NA",IF(AB$7&lt;INDEX(T_EMP[START DATE],ROW($B18)-ROW($B$7)),"NE",IF(AND(INDEX(T_EMP[TERMINATION DATE],ROW($B18)-ROW($B$7))&gt;0,AB$7&gt;INDEX(T_EMP[TERMINATION DATE],ROW($B18)-ROW($B$7))),"NE",IF(NOT(ISERROR(MATCH(AB$7,L_HOLS,0))),"H",IF(INDEX(L_WKNDVAL,WEEKDAY(AB$7,1))=1,"WKND",INDEX(T_LEAVE[LEAVE TYPE],SUMPRODUCT(--(T_LEAVE[EMPLOYEE NAME]=$B18),--(T_LEAVE[START DATE]&lt;=AB$7),--(T_LEAVE[END DATE]&gt;=AB$7),ROW(T_LEAVE[LEAVE TYPE]))-ROW(T_LEAVE[#Headers]))))))),"")</f>
        <v/>
      </c>
      <c r="AC18" s="90" t="str">
        <f>IFERROR(IF(AC$7="","NA",IF(AC$7&lt;INDEX(T_EMP[START DATE],ROW($B18)-ROW($B$7)),"NE",IF(AND(INDEX(T_EMP[TERMINATION DATE],ROW($B18)-ROW($B$7))&gt;0,AC$7&gt;INDEX(T_EMP[TERMINATION DATE],ROW($B18)-ROW($B$7))),"NE",IF(NOT(ISERROR(MATCH(AC$7,L_HOLS,0))),"H",IF(INDEX(L_WKNDVAL,WEEKDAY(AC$7,1))=1,"WKND",INDEX(T_LEAVE[LEAVE TYPE],SUMPRODUCT(--(T_LEAVE[EMPLOYEE NAME]=$B18),--(T_LEAVE[START DATE]&lt;=AC$7),--(T_LEAVE[END DATE]&gt;=AC$7),ROW(T_LEAVE[LEAVE TYPE]))-ROW(T_LEAVE[#Headers]))))))),"")</f>
        <v/>
      </c>
      <c r="AD18" s="90" t="str">
        <f>IFERROR(IF(AD$7="","NA",IF(AD$7&lt;INDEX(T_EMP[START DATE],ROW($B18)-ROW($B$7)),"NE",IF(AND(INDEX(T_EMP[TERMINATION DATE],ROW($B18)-ROW($B$7))&gt;0,AD$7&gt;INDEX(T_EMP[TERMINATION DATE],ROW($B18)-ROW($B$7))),"NE",IF(NOT(ISERROR(MATCH(AD$7,L_HOLS,0))),"H",IF(INDEX(L_WKNDVAL,WEEKDAY(AD$7,1))=1,"WKND",INDEX(T_LEAVE[LEAVE TYPE],SUMPRODUCT(--(T_LEAVE[EMPLOYEE NAME]=$B18),--(T_LEAVE[START DATE]&lt;=AD$7),--(T_LEAVE[END DATE]&gt;=AD$7),ROW(T_LEAVE[LEAVE TYPE]))-ROW(T_LEAVE[#Headers]))))))),"")</f>
        <v/>
      </c>
      <c r="AE18" s="90" t="str">
        <f>IFERROR(IF(AE$7="","NA",IF(AE$7&lt;INDEX(T_EMP[START DATE],ROW($B18)-ROW($B$7)),"NE",IF(AND(INDEX(T_EMP[TERMINATION DATE],ROW($B18)-ROW($B$7))&gt;0,AE$7&gt;INDEX(T_EMP[TERMINATION DATE],ROW($B18)-ROW($B$7))),"NE",IF(NOT(ISERROR(MATCH(AE$7,L_HOLS,0))),"H",IF(INDEX(L_WKNDVAL,WEEKDAY(AE$7,1))=1,"WKND",INDEX(T_LEAVE[LEAVE TYPE],SUMPRODUCT(--(T_LEAVE[EMPLOYEE NAME]=$B18),--(T_LEAVE[START DATE]&lt;=AE$7),--(T_LEAVE[END DATE]&gt;=AE$7),ROW(T_LEAVE[LEAVE TYPE]))-ROW(T_LEAVE[#Headers]))))))),"")</f>
        <v/>
      </c>
      <c r="AF18" s="90" t="str">
        <f>IFERROR(IF(AF$7="","NA",IF(AF$7&lt;INDEX(T_EMP[START DATE],ROW($B18)-ROW($B$7)),"NE",IF(AND(INDEX(T_EMP[TERMINATION DATE],ROW($B18)-ROW($B$7))&gt;0,AF$7&gt;INDEX(T_EMP[TERMINATION DATE],ROW($B18)-ROW($B$7))),"NE",IF(NOT(ISERROR(MATCH(AF$7,L_HOLS,0))),"H",IF(INDEX(L_WKNDVAL,WEEKDAY(AF$7,1))=1,"WKND",INDEX(T_LEAVE[LEAVE TYPE],SUMPRODUCT(--(T_LEAVE[EMPLOYEE NAME]=$B18),--(T_LEAVE[START DATE]&lt;=AF$7),--(T_LEAVE[END DATE]&gt;=AF$7),ROW(T_LEAVE[LEAVE TYPE]))-ROW(T_LEAVE[#Headers]))))))),"")</f>
        <v/>
      </c>
      <c r="AG18" s="90" t="str">
        <f>IFERROR(IF(AG$7="","NA",IF(AG$7&lt;INDEX(T_EMP[START DATE],ROW($B18)-ROW($B$7)),"NE",IF(AND(INDEX(T_EMP[TERMINATION DATE],ROW($B18)-ROW($B$7))&gt;0,AG$7&gt;INDEX(T_EMP[TERMINATION DATE],ROW($B18)-ROW($B$7))),"NE",IF(NOT(ISERROR(MATCH(AG$7,L_HOLS,0))),"H",IF(INDEX(L_WKNDVAL,WEEKDAY(AG$7,1))=1,"WKND",INDEX(T_LEAVE[LEAVE TYPE],SUMPRODUCT(--(T_LEAVE[EMPLOYEE NAME]=$B18),--(T_LEAVE[START DATE]&lt;=AG$7),--(T_LEAVE[END DATE]&gt;=AG$7),ROW(T_LEAVE[LEAVE TYPE]))-ROW(T_LEAVE[#Headers]))))))),"")</f>
        <v>NA</v>
      </c>
      <c r="AH18" s="68"/>
      <c r="AI18" s="94" t="str">
        <f>IF(OR($B18="",AI$7=""),"",COUNTIFS($C18:$AG18,AI$7)*INDEX(T_LEAVETYPE[DAY VALUE],1))</f>
        <v/>
      </c>
      <c r="AJ18" s="94" t="str">
        <f>IF(OR($B18="",AJ$7=""),"",COUNTIFS($C18:$AG18,AJ$7)*INDEX(T_LEAVETYPE[DAY VALUE],2))</f>
        <v/>
      </c>
      <c r="AK18" s="94" t="str">
        <f>IF(OR($B18="",AK$7=""),"",COUNTIFS($C18:$AG18,AK$7)*INDEX(T_LEAVETYPE[DAY VALUE],3))</f>
        <v/>
      </c>
      <c r="AL18" s="94" t="str">
        <f>IF(OR($B18="",AL$7=""),"",COUNTIFS($C18:$AG18,AL$7)*INDEX(T_LEAVETYPE[DAY VALUE],4))</f>
        <v/>
      </c>
      <c r="AM18" s="95" t="str">
        <f>IF(OR($B18="",AM$7=""),"",COUNTIFS($C18:$AG18,AM$7)*INDEX(T_LEAVETYPE[DAY VALUE],5))</f>
        <v/>
      </c>
      <c r="AN18" s="98" t="str">
        <f t="shared" si="2"/>
        <v/>
      </c>
      <c r="AO18" s="99" t="str">
        <f t="shared" si="3"/>
        <v/>
      </c>
    </row>
    <row r="19" spans="2:41" x14ac:dyDescent="0.25">
      <c r="B19" s="86" t="str">
        <f>IFERROR(INDEX(T_EMP[EMPLOYEE NAME],ROW(B19)-ROW($B$7)),"")</f>
        <v/>
      </c>
      <c r="C19" s="89" t="str">
        <f>IFERROR(IF(C$7="","NA",IF(C$7&lt;INDEX(T_EMP[START DATE],ROW($B19)-ROW($B$7)),"NE",IF(AND(INDEX(T_EMP[TERMINATION DATE],ROW($B19)-ROW($B$7))&gt;0,C$7&gt;INDEX(T_EMP[TERMINATION DATE],ROW($B19)-ROW($B$7))),"NE",IF(NOT(ISERROR(MATCH(C$7,L_HOLS,0))),"H",IF(INDEX(L_WKNDVAL,WEEKDAY(C$7,1))=1,"WKND",INDEX(T_LEAVE[LEAVE TYPE],SUMPRODUCT(--(T_LEAVE[EMPLOYEE NAME]=$B19),--(T_LEAVE[START DATE]&lt;=C$7),--(T_LEAVE[END DATE]&gt;=C$7),ROW(T_LEAVE[LEAVE TYPE]))-ROW(T_LEAVE[#Headers]))))))),"")</f>
        <v/>
      </c>
      <c r="D19" s="90" t="str">
        <f>IFERROR(IF(D$7="","NA",IF(D$7&lt;INDEX(T_EMP[START DATE],ROW($B19)-ROW($B$7)),"NE",IF(AND(INDEX(T_EMP[TERMINATION DATE],ROW($B19)-ROW($B$7))&gt;0,D$7&gt;INDEX(T_EMP[TERMINATION DATE],ROW($B19)-ROW($B$7))),"NE",IF(NOT(ISERROR(MATCH(D$7,L_HOLS,0))),"H",IF(INDEX(L_WKNDVAL,WEEKDAY(D$7,1))=1,"WKND",INDEX(T_LEAVE[LEAVE TYPE],SUMPRODUCT(--(T_LEAVE[EMPLOYEE NAME]=$B19),--(T_LEAVE[START DATE]&lt;=D$7),--(T_LEAVE[END DATE]&gt;=D$7),ROW(T_LEAVE[LEAVE TYPE]))-ROW(T_LEAVE[#Headers]))))))),"")</f>
        <v/>
      </c>
      <c r="E19" s="90" t="str">
        <f>IFERROR(IF(E$7="","NA",IF(E$7&lt;INDEX(T_EMP[START DATE],ROW($B19)-ROW($B$7)),"NE",IF(AND(INDEX(T_EMP[TERMINATION DATE],ROW($B19)-ROW($B$7))&gt;0,E$7&gt;INDEX(T_EMP[TERMINATION DATE],ROW($B19)-ROW($B$7))),"NE",IF(NOT(ISERROR(MATCH(E$7,L_HOLS,0))),"H",IF(INDEX(L_WKNDVAL,WEEKDAY(E$7,1))=1,"WKND",INDEX(T_LEAVE[LEAVE TYPE],SUMPRODUCT(--(T_LEAVE[EMPLOYEE NAME]=$B19),--(T_LEAVE[START DATE]&lt;=E$7),--(T_LEAVE[END DATE]&gt;=E$7),ROW(T_LEAVE[LEAVE TYPE]))-ROW(T_LEAVE[#Headers]))))))),"")</f>
        <v/>
      </c>
      <c r="F19" s="90" t="str">
        <f>IFERROR(IF(F$7="","NA",IF(F$7&lt;INDEX(T_EMP[START DATE],ROW($B19)-ROW($B$7)),"NE",IF(AND(INDEX(T_EMP[TERMINATION DATE],ROW($B19)-ROW($B$7))&gt;0,F$7&gt;INDEX(T_EMP[TERMINATION DATE],ROW($B19)-ROW($B$7))),"NE",IF(NOT(ISERROR(MATCH(F$7,L_HOLS,0))),"H",IF(INDEX(L_WKNDVAL,WEEKDAY(F$7,1))=1,"WKND",INDEX(T_LEAVE[LEAVE TYPE],SUMPRODUCT(--(T_LEAVE[EMPLOYEE NAME]=$B19),--(T_LEAVE[START DATE]&lt;=F$7),--(T_LEAVE[END DATE]&gt;=F$7),ROW(T_LEAVE[LEAVE TYPE]))-ROW(T_LEAVE[#Headers]))))))),"")</f>
        <v/>
      </c>
      <c r="G19" s="90" t="str">
        <f>IFERROR(IF(G$7="","NA",IF(G$7&lt;INDEX(T_EMP[START DATE],ROW($B19)-ROW($B$7)),"NE",IF(AND(INDEX(T_EMP[TERMINATION DATE],ROW($B19)-ROW($B$7))&gt;0,G$7&gt;INDEX(T_EMP[TERMINATION DATE],ROW($B19)-ROW($B$7))),"NE",IF(NOT(ISERROR(MATCH(G$7,L_HOLS,0))),"H",IF(INDEX(L_WKNDVAL,WEEKDAY(G$7,1))=1,"WKND",INDEX(T_LEAVE[LEAVE TYPE],SUMPRODUCT(--(T_LEAVE[EMPLOYEE NAME]=$B19),--(T_LEAVE[START DATE]&lt;=G$7),--(T_LEAVE[END DATE]&gt;=G$7),ROW(T_LEAVE[LEAVE TYPE]))-ROW(T_LEAVE[#Headers]))))))),"")</f>
        <v/>
      </c>
      <c r="H19" s="90" t="str">
        <f>IFERROR(IF(H$7="","NA",IF(H$7&lt;INDEX(T_EMP[START DATE],ROW($B19)-ROW($B$7)),"NE",IF(AND(INDEX(T_EMP[TERMINATION DATE],ROW($B19)-ROW($B$7))&gt;0,H$7&gt;INDEX(T_EMP[TERMINATION DATE],ROW($B19)-ROW($B$7))),"NE",IF(NOT(ISERROR(MATCH(H$7,L_HOLS,0))),"H",IF(INDEX(L_WKNDVAL,WEEKDAY(H$7,1))=1,"WKND",INDEX(T_LEAVE[LEAVE TYPE],SUMPRODUCT(--(T_LEAVE[EMPLOYEE NAME]=$B19),--(T_LEAVE[START DATE]&lt;=H$7),--(T_LEAVE[END DATE]&gt;=H$7),ROW(T_LEAVE[LEAVE TYPE]))-ROW(T_LEAVE[#Headers]))))))),"")</f>
        <v/>
      </c>
      <c r="I19" s="90" t="str">
        <f>IFERROR(IF(I$7="","NA",IF(I$7&lt;INDEX(T_EMP[START DATE],ROW($B19)-ROW($B$7)),"NE",IF(AND(INDEX(T_EMP[TERMINATION DATE],ROW($B19)-ROW($B$7))&gt;0,I$7&gt;INDEX(T_EMP[TERMINATION DATE],ROW($B19)-ROW($B$7))),"NE",IF(NOT(ISERROR(MATCH(I$7,L_HOLS,0))),"H",IF(INDEX(L_WKNDVAL,WEEKDAY(I$7,1))=1,"WKND",INDEX(T_LEAVE[LEAVE TYPE],SUMPRODUCT(--(T_LEAVE[EMPLOYEE NAME]=$B19),--(T_LEAVE[START DATE]&lt;=I$7),--(T_LEAVE[END DATE]&gt;=I$7),ROW(T_LEAVE[LEAVE TYPE]))-ROW(T_LEAVE[#Headers]))))))),"")</f>
        <v/>
      </c>
      <c r="J19" s="90" t="str">
        <f>IFERROR(IF(J$7="","NA",IF(J$7&lt;INDEX(T_EMP[START DATE],ROW($B19)-ROW($B$7)),"NE",IF(AND(INDEX(T_EMP[TERMINATION DATE],ROW($B19)-ROW($B$7))&gt;0,J$7&gt;INDEX(T_EMP[TERMINATION DATE],ROW($B19)-ROW($B$7))),"NE",IF(NOT(ISERROR(MATCH(J$7,L_HOLS,0))),"H",IF(INDEX(L_WKNDVAL,WEEKDAY(J$7,1))=1,"WKND",INDEX(T_LEAVE[LEAVE TYPE],SUMPRODUCT(--(T_LEAVE[EMPLOYEE NAME]=$B19),--(T_LEAVE[START DATE]&lt;=J$7),--(T_LEAVE[END DATE]&gt;=J$7),ROW(T_LEAVE[LEAVE TYPE]))-ROW(T_LEAVE[#Headers]))))))),"")</f>
        <v/>
      </c>
      <c r="K19" s="90" t="str">
        <f>IFERROR(IF(K$7="","NA",IF(K$7&lt;INDEX(T_EMP[START DATE],ROW($B19)-ROW($B$7)),"NE",IF(AND(INDEX(T_EMP[TERMINATION DATE],ROW($B19)-ROW($B$7))&gt;0,K$7&gt;INDEX(T_EMP[TERMINATION DATE],ROW($B19)-ROW($B$7))),"NE",IF(NOT(ISERROR(MATCH(K$7,L_HOLS,0))),"H",IF(INDEX(L_WKNDVAL,WEEKDAY(K$7,1))=1,"WKND",INDEX(T_LEAVE[LEAVE TYPE],SUMPRODUCT(--(T_LEAVE[EMPLOYEE NAME]=$B19),--(T_LEAVE[START DATE]&lt;=K$7),--(T_LEAVE[END DATE]&gt;=K$7),ROW(T_LEAVE[LEAVE TYPE]))-ROW(T_LEAVE[#Headers]))))))),"")</f>
        <v/>
      </c>
      <c r="L19" s="90" t="str">
        <f>IFERROR(IF(L$7="","NA",IF(L$7&lt;INDEX(T_EMP[START DATE],ROW($B19)-ROW($B$7)),"NE",IF(AND(INDEX(T_EMP[TERMINATION DATE],ROW($B19)-ROW($B$7))&gt;0,L$7&gt;INDEX(T_EMP[TERMINATION DATE],ROW($B19)-ROW($B$7))),"NE",IF(NOT(ISERROR(MATCH(L$7,L_HOLS,0))),"H",IF(INDEX(L_WKNDVAL,WEEKDAY(L$7,1))=1,"WKND",INDEX(T_LEAVE[LEAVE TYPE],SUMPRODUCT(--(T_LEAVE[EMPLOYEE NAME]=$B19),--(T_LEAVE[START DATE]&lt;=L$7),--(T_LEAVE[END DATE]&gt;=L$7),ROW(T_LEAVE[LEAVE TYPE]))-ROW(T_LEAVE[#Headers]))))))),"")</f>
        <v/>
      </c>
      <c r="M19" s="90" t="str">
        <f>IFERROR(IF(M$7="","NA",IF(M$7&lt;INDEX(T_EMP[START DATE],ROW($B19)-ROW($B$7)),"NE",IF(AND(INDEX(T_EMP[TERMINATION DATE],ROW($B19)-ROW($B$7))&gt;0,M$7&gt;INDEX(T_EMP[TERMINATION DATE],ROW($B19)-ROW($B$7))),"NE",IF(NOT(ISERROR(MATCH(M$7,L_HOLS,0))),"H",IF(INDEX(L_WKNDVAL,WEEKDAY(M$7,1))=1,"WKND",INDEX(T_LEAVE[LEAVE TYPE],SUMPRODUCT(--(T_LEAVE[EMPLOYEE NAME]=$B19),--(T_LEAVE[START DATE]&lt;=M$7),--(T_LEAVE[END DATE]&gt;=M$7),ROW(T_LEAVE[LEAVE TYPE]))-ROW(T_LEAVE[#Headers]))))))),"")</f>
        <v/>
      </c>
      <c r="N19" s="90" t="str">
        <f>IFERROR(IF(N$7="","NA",IF(N$7&lt;INDEX(T_EMP[START DATE],ROW($B19)-ROW($B$7)),"NE",IF(AND(INDEX(T_EMP[TERMINATION DATE],ROW($B19)-ROW($B$7))&gt;0,N$7&gt;INDEX(T_EMP[TERMINATION DATE],ROW($B19)-ROW($B$7))),"NE",IF(NOT(ISERROR(MATCH(N$7,L_HOLS,0))),"H",IF(INDEX(L_WKNDVAL,WEEKDAY(N$7,1))=1,"WKND",INDEX(T_LEAVE[LEAVE TYPE],SUMPRODUCT(--(T_LEAVE[EMPLOYEE NAME]=$B19),--(T_LEAVE[START DATE]&lt;=N$7),--(T_LEAVE[END DATE]&gt;=N$7),ROW(T_LEAVE[LEAVE TYPE]))-ROW(T_LEAVE[#Headers]))))))),"")</f>
        <v/>
      </c>
      <c r="O19" s="90" t="str">
        <f>IFERROR(IF(O$7="","NA",IF(O$7&lt;INDEX(T_EMP[START DATE],ROW($B19)-ROW($B$7)),"NE",IF(AND(INDEX(T_EMP[TERMINATION DATE],ROW($B19)-ROW($B$7))&gt;0,O$7&gt;INDEX(T_EMP[TERMINATION DATE],ROW($B19)-ROW($B$7))),"NE",IF(NOT(ISERROR(MATCH(O$7,L_HOLS,0))),"H",IF(INDEX(L_WKNDVAL,WEEKDAY(O$7,1))=1,"WKND",INDEX(T_LEAVE[LEAVE TYPE],SUMPRODUCT(--(T_LEAVE[EMPLOYEE NAME]=$B19),--(T_LEAVE[START DATE]&lt;=O$7),--(T_LEAVE[END DATE]&gt;=O$7),ROW(T_LEAVE[LEAVE TYPE]))-ROW(T_LEAVE[#Headers]))))))),"")</f>
        <v/>
      </c>
      <c r="P19" s="90" t="str">
        <f>IFERROR(IF(P$7="","NA",IF(P$7&lt;INDEX(T_EMP[START DATE],ROW($B19)-ROW($B$7)),"NE",IF(AND(INDEX(T_EMP[TERMINATION DATE],ROW($B19)-ROW($B$7))&gt;0,P$7&gt;INDEX(T_EMP[TERMINATION DATE],ROW($B19)-ROW($B$7))),"NE",IF(NOT(ISERROR(MATCH(P$7,L_HOLS,0))),"H",IF(INDEX(L_WKNDVAL,WEEKDAY(P$7,1))=1,"WKND",INDEX(T_LEAVE[LEAVE TYPE],SUMPRODUCT(--(T_LEAVE[EMPLOYEE NAME]=$B19),--(T_LEAVE[START DATE]&lt;=P$7),--(T_LEAVE[END DATE]&gt;=P$7),ROW(T_LEAVE[LEAVE TYPE]))-ROW(T_LEAVE[#Headers]))))))),"")</f>
        <v/>
      </c>
      <c r="Q19" s="90" t="str">
        <f>IFERROR(IF(Q$7="","NA",IF(Q$7&lt;INDEX(T_EMP[START DATE],ROW($B19)-ROW($B$7)),"NE",IF(AND(INDEX(T_EMP[TERMINATION DATE],ROW($B19)-ROW($B$7))&gt;0,Q$7&gt;INDEX(T_EMP[TERMINATION DATE],ROW($B19)-ROW($B$7))),"NE",IF(NOT(ISERROR(MATCH(Q$7,L_HOLS,0))),"H",IF(INDEX(L_WKNDVAL,WEEKDAY(Q$7,1))=1,"WKND",INDEX(T_LEAVE[LEAVE TYPE],SUMPRODUCT(--(T_LEAVE[EMPLOYEE NAME]=$B19),--(T_LEAVE[START DATE]&lt;=Q$7),--(T_LEAVE[END DATE]&gt;=Q$7),ROW(T_LEAVE[LEAVE TYPE]))-ROW(T_LEAVE[#Headers]))))))),"")</f>
        <v/>
      </c>
      <c r="R19" s="90" t="str">
        <f>IFERROR(IF(R$7="","NA",IF(R$7&lt;INDEX(T_EMP[START DATE],ROW($B19)-ROW($B$7)),"NE",IF(AND(INDEX(T_EMP[TERMINATION DATE],ROW($B19)-ROW($B$7))&gt;0,R$7&gt;INDEX(T_EMP[TERMINATION DATE],ROW($B19)-ROW($B$7))),"NE",IF(NOT(ISERROR(MATCH(R$7,L_HOLS,0))),"H",IF(INDEX(L_WKNDVAL,WEEKDAY(R$7,1))=1,"WKND",INDEX(T_LEAVE[LEAVE TYPE],SUMPRODUCT(--(T_LEAVE[EMPLOYEE NAME]=$B19),--(T_LEAVE[START DATE]&lt;=R$7),--(T_LEAVE[END DATE]&gt;=R$7),ROW(T_LEAVE[LEAVE TYPE]))-ROW(T_LEAVE[#Headers]))))))),"")</f>
        <v/>
      </c>
      <c r="S19" s="90" t="str">
        <f>IFERROR(IF(S$7="","NA",IF(S$7&lt;INDEX(T_EMP[START DATE],ROW($B19)-ROW($B$7)),"NE",IF(AND(INDEX(T_EMP[TERMINATION DATE],ROW($B19)-ROW($B$7))&gt;0,S$7&gt;INDEX(T_EMP[TERMINATION DATE],ROW($B19)-ROW($B$7))),"NE",IF(NOT(ISERROR(MATCH(S$7,L_HOLS,0))),"H",IF(INDEX(L_WKNDVAL,WEEKDAY(S$7,1))=1,"WKND",INDEX(T_LEAVE[LEAVE TYPE],SUMPRODUCT(--(T_LEAVE[EMPLOYEE NAME]=$B19),--(T_LEAVE[START DATE]&lt;=S$7),--(T_LEAVE[END DATE]&gt;=S$7),ROW(T_LEAVE[LEAVE TYPE]))-ROW(T_LEAVE[#Headers]))))))),"")</f>
        <v/>
      </c>
      <c r="T19" s="90" t="str">
        <f>IFERROR(IF(T$7="","NA",IF(T$7&lt;INDEX(T_EMP[START DATE],ROW($B19)-ROW($B$7)),"NE",IF(AND(INDEX(T_EMP[TERMINATION DATE],ROW($B19)-ROW($B$7))&gt;0,T$7&gt;INDEX(T_EMP[TERMINATION DATE],ROW($B19)-ROW($B$7))),"NE",IF(NOT(ISERROR(MATCH(T$7,L_HOLS,0))),"H",IF(INDEX(L_WKNDVAL,WEEKDAY(T$7,1))=1,"WKND",INDEX(T_LEAVE[LEAVE TYPE],SUMPRODUCT(--(T_LEAVE[EMPLOYEE NAME]=$B19),--(T_LEAVE[START DATE]&lt;=T$7),--(T_LEAVE[END DATE]&gt;=T$7),ROW(T_LEAVE[LEAVE TYPE]))-ROW(T_LEAVE[#Headers]))))))),"")</f>
        <v/>
      </c>
      <c r="U19" s="90" t="str">
        <f>IFERROR(IF(U$7="","NA",IF(U$7&lt;INDEX(T_EMP[START DATE],ROW($B19)-ROW($B$7)),"NE",IF(AND(INDEX(T_EMP[TERMINATION DATE],ROW($B19)-ROW($B$7))&gt;0,U$7&gt;INDEX(T_EMP[TERMINATION DATE],ROW($B19)-ROW($B$7))),"NE",IF(NOT(ISERROR(MATCH(U$7,L_HOLS,0))),"H",IF(INDEX(L_WKNDVAL,WEEKDAY(U$7,1))=1,"WKND",INDEX(T_LEAVE[LEAVE TYPE],SUMPRODUCT(--(T_LEAVE[EMPLOYEE NAME]=$B19),--(T_LEAVE[START DATE]&lt;=U$7),--(T_LEAVE[END DATE]&gt;=U$7),ROW(T_LEAVE[LEAVE TYPE]))-ROW(T_LEAVE[#Headers]))))))),"")</f>
        <v/>
      </c>
      <c r="V19" s="90" t="str">
        <f>IFERROR(IF(V$7="","NA",IF(V$7&lt;INDEX(T_EMP[START DATE],ROW($B19)-ROW($B$7)),"NE",IF(AND(INDEX(T_EMP[TERMINATION DATE],ROW($B19)-ROW($B$7))&gt;0,V$7&gt;INDEX(T_EMP[TERMINATION DATE],ROW($B19)-ROW($B$7))),"NE",IF(NOT(ISERROR(MATCH(V$7,L_HOLS,0))),"H",IF(INDEX(L_WKNDVAL,WEEKDAY(V$7,1))=1,"WKND",INDEX(T_LEAVE[LEAVE TYPE],SUMPRODUCT(--(T_LEAVE[EMPLOYEE NAME]=$B19),--(T_LEAVE[START DATE]&lt;=V$7),--(T_LEAVE[END DATE]&gt;=V$7),ROW(T_LEAVE[LEAVE TYPE]))-ROW(T_LEAVE[#Headers]))))))),"")</f>
        <v/>
      </c>
      <c r="W19" s="90" t="str">
        <f>IFERROR(IF(W$7="","NA",IF(W$7&lt;INDEX(T_EMP[START DATE],ROW($B19)-ROW($B$7)),"NE",IF(AND(INDEX(T_EMP[TERMINATION DATE],ROW($B19)-ROW($B$7))&gt;0,W$7&gt;INDEX(T_EMP[TERMINATION DATE],ROW($B19)-ROW($B$7))),"NE",IF(NOT(ISERROR(MATCH(W$7,L_HOLS,0))),"H",IF(INDEX(L_WKNDVAL,WEEKDAY(W$7,1))=1,"WKND",INDEX(T_LEAVE[LEAVE TYPE],SUMPRODUCT(--(T_LEAVE[EMPLOYEE NAME]=$B19),--(T_LEAVE[START DATE]&lt;=W$7),--(T_LEAVE[END DATE]&gt;=W$7),ROW(T_LEAVE[LEAVE TYPE]))-ROW(T_LEAVE[#Headers]))))))),"")</f>
        <v/>
      </c>
      <c r="X19" s="90" t="str">
        <f>IFERROR(IF(X$7="","NA",IF(X$7&lt;INDEX(T_EMP[START DATE],ROW($B19)-ROW($B$7)),"NE",IF(AND(INDEX(T_EMP[TERMINATION DATE],ROW($B19)-ROW($B$7))&gt;0,X$7&gt;INDEX(T_EMP[TERMINATION DATE],ROW($B19)-ROW($B$7))),"NE",IF(NOT(ISERROR(MATCH(X$7,L_HOLS,0))),"H",IF(INDEX(L_WKNDVAL,WEEKDAY(X$7,1))=1,"WKND",INDEX(T_LEAVE[LEAVE TYPE],SUMPRODUCT(--(T_LEAVE[EMPLOYEE NAME]=$B19),--(T_LEAVE[START DATE]&lt;=X$7),--(T_LEAVE[END DATE]&gt;=X$7),ROW(T_LEAVE[LEAVE TYPE]))-ROW(T_LEAVE[#Headers]))))))),"")</f>
        <v/>
      </c>
      <c r="Y19" s="90" t="str">
        <f>IFERROR(IF(Y$7="","NA",IF(Y$7&lt;INDEX(T_EMP[START DATE],ROW($B19)-ROW($B$7)),"NE",IF(AND(INDEX(T_EMP[TERMINATION DATE],ROW($B19)-ROW($B$7))&gt;0,Y$7&gt;INDEX(T_EMP[TERMINATION DATE],ROW($B19)-ROW($B$7))),"NE",IF(NOT(ISERROR(MATCH(Y$7,L_HOLS,0))),"H",IF(INDEX(L_WKNDVAL,WEEKDAY(Y$7,1))=1,"WKND",INDEX(T_LEAVE[LEAVE TYPE],SUMPRODUCT(--(T_LEAVE[EMPLOYEE NAME]=$B19),--(T_LEAVE[START DATE]&lt;=Y$7),--(T_LEAVE[END DATE]&gt;=Y$7),ROW(T_LEAVE[LEAVE TYPE]))-ROW(T_LEAVE[#Headers]))))))),"")</f>
        <v/>
      </c>
      <c r="Z19" s="90" t="str">
        <f>IFERROR(IF(Z$7="","NA",IF(Z$7&lt;INDEX(T_EMP[START DATE],ROW($B19)-ROW($B$7)),"NE",IF(AND(INDEX(T_EMP[TERMINATION DATE],ROW($B19)-ROW($B$7))&gt;0,Z$7&gt;INDEX(T_EMP[TERMINATION DATE],ROW($B19)-ROW($B$7))),"NE",IF(NOT(ISERROR(MATCH(Z$7,L_HOLS,0))),"H",IF(INDEX(L_WKNDVAL,WEEKDAY(Z$7,1))=1,"WKND",INDEX(T_LEAVE[LEAVE TYPE],SUMPRODUCT(--(T_LEAVE[EMPLOYEE NAME]=$B19),--(T_LEAVE[START DATE]&lt;=Z$7),--(T_LEAVE[END DATE]&gt;=Z$7),ROW(T_LEAVE[LEAVE TYPE]))-ROW(T_LEAVE[#Headers]))))))),"")</f>
        <v/>
      </c>
      <c r="AA19" s="90" t="str">
        <f>IFERROR(IF(AA$7="","NA",IF(AA$7&lt;INDEX(T_EMP[START DATE],ROW($B19)-ROW($B$7)),"NE",IF(AND(INDEX(T_EMP[TERMINATION DATE],ROW($B19)-ROW($B$7))&gt;0,AA$7&gt;INDEX(T_EMP[TERMINATION DATE],ROW($B19)-ROW($B$7))),"NE",IF(NOT(ISERROR(MATCH(AA$7,L_HOLS,0))),"H",IF(INDEX(L_WKNDVAL,WEEKDAY(AA$7,1))=1,"WKND",INDEX(T_LEAVE[LEAVE TYPE],SUMPRODUCT(--(T_LEAVE[EMPLOYEE NAME]=$B19),--(T_LEAVE[START DATE]&lt;=AA$7),--(T_LEAVE[END DATE]&gt;=AA$7),ROW(T_LEAVE[LEAVE TYPE]))-ROW(T_LEAVE[#Headers]))))))),"")</f>
        <v/>
      </c>
      <c r="AB19" s="90" t="str">
        <f>IFERROR(IF(AB$7="","NA",IF(AB$7&lt;INDEX(T_EMP[START DATE],ROW($B19)-ROW($B$7)),"NE",IF(AND(INDEX(T_EMP[TERMINATION DATE],ROW($B19)-ROW($B$7))&gt;0,AB$7&gt;INDEX(T_EMP[TERMINATION DATE],ROW($B19)-ROW($B$7))),"NE",IF(NOT(ISERROR(MATCH(AB$7,L_HOLS,0))),"H",IF(INDEX(L_WKNDVAL,WEEKDAY(AB$7,1))=1,"WKND",INDEX(T_LEAVE[LEAVE TYPE],SUMPRODUCT(--(T_LEAVE[EMPLOYEE NAME]=$B19),--(T_LEAVE[START DATE]&lt;=AB$7),--(T_LEAVE[END DATE]&gt;=AB$7),ROW(T_LEAVE[LEAVE TYPE]))-ROW(T_LEAVE[#Headers]))))))),"")</f>
        <v/>
      </c>
      <c r="AC19" s="90" t="str">
        <f>IFERROR(IF(AC$7="","NA",IF(AC$7&lt;INDEX(T_EMP[START DATE],ROW($B19)-ROW($B$7)),"NE",IF(AND(INDEX(T_EMP[TERMINATION DATE],ROW($B19)-ROW($B$7))&gt;0,AC$7&gt;INDEX(T_EMP[TERMINATION DATE],ROW($B19)-ROW($B$7))),"NE",IF(NOT(ISERROR(MATCH(AC$7,L_HOLS,0))),"H",IF(INDEX(L_WKNDVAL,WEEKDAY(AC$7,1))=1,"WKND",INDEX(T_LEAVE[LEAVE TYPE],SUMPRODUCT(--(T_LEAVE[EMPLOYEE NAME]=$B19),--(T_LEAVE[START DATE]&lt;=AC$7),--(T_LEAVE[END DATE]&gt;=AC$7),ROW(T_LEAVE[LEAVE TYPE]))-ROW(T_LEAVE[#Headers]))))))),"")</f>
        <v/>
      </c>
      <c r="AD19" s="90" t="str">
        <f>IFERROR(IF(AD$7="","NA",IF(AD$7&lt;INDEX(T_EMP[START DATE],ROW($B19)-ROW($B$7)),"NE",IF(AND(INDEX(T_EMP[TERMINATION DATE],ROW($B19)-ROW($B$7))&gt;0,AD$7&gt;INDEX(T_EMP[TERMINATION DATE],ROW($B19)-ROW($B$7))),"NE",IF(NOT(ISERROR(MATCH(AD$7,L_HOLS,0))),"H",IF(INDEX(L_WKNDVAL,WEEKDAY(AD$7,1))=1,"WKND",INDEX(T_LEAVE[LEAVE TYPE],SUMPRODUCT(--(T_LEAVE[EMPLOYEE NAME]=$B19),--(T_LEAVE[START DATE]&lt;=AD$7),--(T_LEAVE[END DATE]&gt;=AD$7),ROW(T_LEAVE[LEAVE TYPE]))-ROW(T_LEAVE[#Headers]))))))),"")</f>
        <v/>
      </c>
      <c r="AE19" s="90" t="str">
        <f>IFERROR(IF(AE$7="","NA",IF(AE$7&lt;INDEX(T_EMP[START DATE],ROW($B19)-ROW($B$7)),"NE",IF(AND(INDEX(T_EMP[TERMINATION DATE],ROW($B19)-ROW($B$7))&gt;0,AE$7&gt;INDEX(T_EMP[TERMINATION DATE],ROW($B19)-ROW($B$7))),"NE",IF(NOT(ISERROR(MATCH(AE$7,L_HOLS,0))),"H",IF(INDEX(L_WKNDVAL,WEEKDAY(AE$7,1))=1,"WKND",INDEX(T_LEAVE[LEAVE TYPE],SUMPRODUCT(--(T_LEAVE[EMPLOYEE NAME]=$B19),--(T_LEAVE[START DATE]&lt;=AE$7),--(T_LEAVE[END DATE]&gt;=AE$7),ROW(T_LEAVE[LEAVE TYPE]))-ROW(T_LEAVE[#Headers]))))))),"")</f>
        <v/>
      </c>
      <c r="AF19" s="90" t="str">
        <f>IFERROR(IF(AF$7="","NA",IF(AF$7&lt;INDEX(T_EMP[START DATE],ROW($B19)-ROW($B$7)),"NE",IF(AND(INDEX(T_EMP[TERMINATION DATE],ROW($B19)-ROW($B$7))&gt;0,AF$7&gt;INDEX(T_EMP[TERMINATION DATE],ROW($B19)-ROW($B$7))),"NE",IF(NOT(ISERROR(MATCH(AF$7,L_HOLS,0))),"H",IF(INDEX(L_WKNDVAL,WEEKDAY(AF$7,1))=1,"WKND",INDEX(T_LEAVE[LEAVE TYPE],SUMPRODUCT(--(T_LEAVE[EMPLOYEE NAME]=$B19),--(T_LEAVE[START DATE]&lt;=AF$7),--(T_LEAVE[END DATE]&gt;=AF$7),ROW(T_LEAVE[LEAVE TYPE]))-ROW(T_LEAVE[#Headers]))))))),"")</f>
        <v/>
      </c>
      <c r="AG19" s="90" t="str">
        <f>IFERROR(IF(AG$7="","NA",IF(AG$7&lt;INDEX(T_EMP[START DATE],ROW($B19)-ROW($B$7)),"NE",IF(AND(INDEX(T_EMP[TERMINATION DATE],ROW($B19)-ROW($B$7))&gt;0,AG$7&gt;INDEX(T_EMP[TERMINATION DATE],ROW($B19)-ROW($B$7))),"NE",IF(NOT(ISERROR(MATCH(AG$7,L_HOLS,0))),"H",IF(INDEX(L_WKNDVAL,WEEKDAY(AG$7,1))=1,"WKND",INDEX(T_LEAVE[LEAVE TYPE],SUMPRODUCT(--(T_LEAVE[EMPLOYEE NAME]=$B19),--(T_LEAVE[START DATE]&lt;=AG$7),--(T_LEAVE[END DATE]&gt;=AG$7),ROW(T_LEAVE[LEAVE TYPE]))-ROW(T_LEAVE[#Headers]))))))),"")</f>
        <v>NA</v>
      </c>
      <c r="AH19" s="68"/>
      <c r="AI19" s="94" t="str">
        <f>IF(OR($B19="",AI$7=""),"",COUNTIFS($C19:$AG19,AI$7)*INDEX(T_LEAVETYPE[DAY VALUE],1))</f>
        <v/>
      </c>
      <c r="AJ19" s="94" t="str">
        <f>IF(OR($B19="",AJ$7=""),"",COUNTIFS($C19:$AG19,AJ$7)*INDEX(T_LEAVETYPE[DAY VALUE],2))</f>
        <v/>
      </c>
      <c r="AK19" s="94" t="str">
        <f>IF(OR($B19="",AK$7=""),"",COUNTIFS($C19:$AG19,AK$7)*INDEX(T_LEAVETYPE[DAY VALUE],3))</f>
        <v/>
      </c>
      <c r="AL19" s="94" t="str">
        <f>IF(OR($B19="",AL$7=""),"",COUNTIFS($C19:$AG19,AL$7)*INDEX(T_LEAVETYPE[DAY VALUE],4))</f>
        <v/>
      </c>
      <c r="AM19" s="95" t="str">
        <f>IF(OR($B19="",AM$7=""),"",COUNTIFS($C19:$AG19,AM$7)*INDEX(T_LEAVETYPE[DAY VALUE],5))</f>
        <v/>
      </c>
      <c r="AN19" s="98" t="str">
        <f t="shared" si="2"/>
        <v/>
      </c>
      <c r="AO19" s="99" t="str">
        <f t="shared" si="3"/>
        <v/>
      </c>
    </row>
    <row r="20" spans="2:41" x14ac:dyDescent="0.25">
      <c r="B20" s="86" t="str">
        <f>IFERROR(INDEX(T_EMP[EMPLOYEE NAME],ROW(B20)-ROW($B$7)),"")</f>
        <v/>
      </c>
      <c r="C20" s="89" t="str">
        <f>IFERROR(IF(C$7="","NA",IF(C$7&lt;INDEX(T_EMP[START DATE],ROW($B20)-ROW($B$7)),"NE",IF(AND(INDEX(T_EMP[TERMINATION DATE],ROW($B20)-ROW($B$7))&gt;0,C$7&gt;INDEX(T_EMP[TERMINATION DATE],ROW($B20)-ROW($B$7))),"NE",IF(NOT(ISERROR(MATCH(C$7,L_HOLS,0))),"H",IF(INDEX(L_WKNDVAL,WEEKDAY(C$7,1))=1,"WKND",INDEX(T_LEAVE[LEAVE TYPE],SUMPRODUCT(--(T_LEAVE[EMPLOYEE NAME]=$B20),--(T_LEAVE[START DATE]&lt;=C$7),--(T_LEAVE[END DATE]&gt;=C$7),ROW(T_LEAVE[LEAVE TYPE]))-ROW(T_LEAVE[#Headers]))))))),"")</f>
        <v/>
      </c>
      <c r="D20" s="90" t="str">
        <f>IFERROR(IF(D$7="","NA",IF(D$7&lt;INDEX(T_EMP[START DATE],ROW($B20)-ROW($B$7)),"NE",IF(AND(INDEX(T_EMP[TERMINATION DATE],ROW($B20)-ROW($B$7))&gt;0,D$7&gt;INDEX(T_EMP[TERMINATION DATE],ROW($B20)-ROW($B$7))),"NE",IF(NOT(ISERROR(MATCH(D$7,L_HOLS,0))),"H",IF(INDEX(L_WKNDVAL,WEEKDAY(D$7,1))=1,"WKND",INDEX(T_LEAVE[LEAVE TYPE],SUMPRODUCT(--(T_LEAVE[EMPLOYEE NAME]=$B20),--(T_LEAVE[START DATE]&lt;=D$7),--(T_LEAVE[END DATE]&gt;=D$7),ROW(T_LEAVE[LEAVE TYPE]))-ROW(T_LEAVE[#Headers]))))))),"")</f>
        <v/>
      </c>
      <c r="E20" s="90" t="str">
        <f>IFERROR(IF(E$7="","NA",IF(E$7&lt;INDEX(T_EMP[START DATE],ROW($B20)-ROW($B$7)),"NE",IF(AND(INDEX(T_EMP[TERMINATION DATE],ROW($B20)-ROW($B$7))&gt;0,E$7&gt;INDEX(T_EMP[TERMINATION DATE],ROW($B20)-ROW($B$7))),"NE",IF(NOT(ISERROR(MATCH(E$7,L_HOLS,0))),"H",IF(INDEX(L_WKNDVAL,WEEKDAY(E$7,1))=1,"WKND",INDEX(T_LEAVE[LEAVE TYPE],SUMPRODUCT(--(T_LEAVE[EMPLOYEE NAME]=$B20),--(T_LEAVE[START DATE]&lt;=E$7),--(T_LEAVE[END DATE]&gt;=E$7),ROW(T_LEAVE[LEAVE TYPE]))-ROW(T_LEAVE[#Headers]))))))),"")</f>
        <v/>
      </c>
      <c r="F20" s="90" t="str">
        <f>IFERROR(IF(F$7="","NA",IF(F$7&lt;INDEX(T_EMP[START DATE],ROW($B20)-ROW($B$7)),"NE",IF(AND(INDEX(T_EMP[TERMINATION DATE],ROW($B20)-ROW($B$7))&gt;0,F$7&gt;INDEX(T_EMP[TERMINATION DATE],ROW($B20)-ROW($B$7))),"NE",IF(NOT(ISERROR(MATCH(F$7,L_HOLS,0))),"H",IF(INDEX(L_WKNDVAL,WEEKDAY(F$7,1))=1,"WKND",INDEX(T_LEAVE[LEAVE TYPE],SUMPRODUCT(--(T_LEAVE[EMPLOYEE NAME]=$B20),--(T_LEAVE[START DATE]&lt;=F$7),--(T_LEAVE[END DATE]&gt;=F$7),ROW(T_LEAVE[LEAVE TYPE]))-ROW(T_LEAVE[#Headers]))))))),"")</f>
        <v/>
      </c>
      <c r="G20" s="90" t="str">
        <f>IFERROR(IF(G$7="","NA",IF(G$7&lt;INDEX(T_EMP[START DATE],ROW($B20)-ROW($B$7)),"NE",IF(AND(INDEX(T_EMP[TERMINATION DATE],ROW($B20)-ROW($B$7))&gt;0,G$7&gt;INDEX(T_EMP[TERMINATION DATE],ROW($B20)-ROW($B$7))),"NE",IF(NOT(ISERROR(MATCH(G$7,L_HOLS,0))),"H",IF(INDEX(L_WKNDVAL,WEEKDAY(G$7,1))=1,"WKND",INDEX(T_LEAVE[LEAVE TYPE],SUMPRODUCT(--(T_LEAVE[EMPLOYEE NAME]=$B20),--(T_LEAVE[START DATE]&lt;=G$7),--(T_LEAVE[END DATE]&gt;=G$7),ROW(T_LEAVE[LEAVE TYPE]))-ROW(T_LEAVE[#Headers]))))))),"")</f>
        <v/>
      </c>
      <c r="H20" s="90" t="str">
        <f>IFERROR(IF(H$7="","NA",IF(H$7&lt;INDEX(T_EMP[START DATE],ROW($B20)-ROW($B$7)),"NE",IF(AND(INDEX(T_EMP[TERMINATION DATE],ROW($B20)-ROW($B$7))&gt;0,H$7&gt;INDEX(T_EMP[TERMINATION DATE],ROW($B20)-ROW($B$7))),"NE",IF(NOT(ISERROR(MATCH(H$7,L_HOLS,0))),"H",IF(INDEX(L_WKNDVAL,WEEKDAY(H$7,1))=1,"WKND",INDEX(T_LEAVE[LEAVE TYPE],SUMPRODUCT(--(T_LEAVE[EMPLOYEE NAME]=$B20),--(T_LEAVE[START DATE]&lt;=H$7),--(T_LEAVE[END DATE]&gt;=H$7),ROW(T_LEAVE[LEAVE TYPE]))-ROW(T_LEAVE[#Headers]))))))),"")</f>
        <v/>
      </c>
      <c r="I20" s="90" t="str">
        <f>IFERROR(IF(I$7="","NA",IF(I$7&lt;INDEX(T_EMP[START DATE],ROW($B20)-ROW($B$7)),"NE",IF(AND(INDEX(T_EMP[TERMINATION DATE],ROW($B20)-ROW($B$7))&gt;0,I$7&gt;INDEX(T_EMP[TERMINATION DATE],ROW($B20)-ROW($B$7))),"NE",IF(NOT(ISERROR(MATCH(I$7,L_HOLS,0))),"H",IF(INDEX(L_WKNDVAL,WEEKDAY(I$7,1))=1,"WKND",INDEX(T_LEAVE[LEAVE TYPE],SUMPRODUCT(--(T_LEAVE[EMPLOYEE NAME]=$B20),--(T_LEAVE[START DATE]&lt;=I$7),--(T_LEAVE[END DATE]&gt;=I$7),ROW(T_LEAVE[LEAVE TYPE]))-ROW(T_LEAVE[#Headers]))))))),"")</f>
        <v/>
      </c>
      <c r="J20" s="90" t="str">
        <f>IFERROR(IF(J$7="","NA",IF(J$7&lt;INDEX(T_EMP[START DATE],ROW($B20)-ROW($B$7)),"NE",IF(AND(INDEX(T_EMP[TERMINATION DATE],ROW($B20)-ROW($B$7))&gt;0,J$7&gt;INDEX(T_EMP[TERMINATION DATE],ROW($B20)-ROW($B$7))),"NE",IF(NOT(ISERROR(MATCH(J$7,L_HOLS,0))),"H",IF(INDEX(L_WKNDVAL,WEEKDAY(J$7,1))=1,"WKND",INDEX(T_LEAVE[LEAVE TYPE],SUMPRODUCT(--(T_LEAVE[EMPLOYEE NAME]=$B20),--(T_LEAVE[START DATE]&lt;=J$7),--(T_LEAVE[END DATE]&gt;=J$7),ROW(T_LEAVE[LEAVE TYPE]))-ROW(T_LEAVE[#Headers]))))))),"")</f>
        <v/>
      </c>
      <c r="K20" s="90" t="str">
        <f>IFERROR(IF(K$7="","NA",IF(K$7&lt;INDEX(T_EMP[START DATE],ROW($B20)-ROW($B$7)),"NE",IF(AND(INDEX(T_EMP[TERMINATION DATE],ROW($B20)-ROW($B$7))&gt;0,K$7&gt;INDEX(T_EMP[TERMINATION DATE],ROW($B20)-ROW($B$7))),"NE",IF(NOT(ISERROR(MATCH(K$7,L_HOLS,0))),"H",IF(INDEX(L_WKNDVAL,WEEKDAY(K$7,1))=1,"WKND",INDEX(T_LEAVE[LEAVE TYPE],SUMPRODUCT(--(T_LEAVE[EMPLOYEE NAME]=$B20),--(T_LEAVE[START DATE]&lt;=K$7),--(T_LEAVE[END DATE]&gt;=K$7),ROW(T_LEAVE[LEAVE TYPE]))-ROW(T_LEAVE[#Headers]))))))),"")</f>
        <v/>
      </c>
      <c r="L20" s="90" t="str">
        <f>IFERROR(IF(L$7="","NA",IF(L$7&lt;INDEX(T_EMP[START DATE],ROW($B20)-ROW($B$7)),"NE",IF(AND(INDEX(T_EMP[TERMINATION DATE],ROW($B20)-ROW($B$7))&gt;0,L$7&gt;INDEX(T_EMP[TERMINATION DATE],ROW($B20)-ROW($B$7))),"NE",IF(NOT(ISERROR(MATCH(L$7,L_HOLS,0))),"H",IF(INDEX(L_WKNDVAL,WEEKDAY(L$7,1))=1,"WKND",INDEX(T_LEAVE[LEAVE TYPE],SUMPRODUCT(--(T_LEAVE[EMPLOYEE NAME]=$B20),--(T_LEAVE[START DATE]&lt;=L$7),--(T_LEAVE[END DATE]&gt;=L$7),ROW(T_LEAVE[LEAVE TYPE]))-ROW(T_LEAVE[#Headers]))))))),"")</f>
        <v/>
      </c>
      <c r="M20" s="90" t="str">
        <f>IFERROR(IF(M$7="","NA",IF(M$7&lt;INDEX(T_EMP[START DATE],ROW($B20)-ROW($B$7)),"NE",IF(AND(INDEX(T_EMP[TERMINATION DATE],ROW($B20)-ROW($B$7))&gt;0,M$7&gt;INDEX(T_EMP[TERMINATION DATE],ROW($B20)-ROW($B$7))),"NE",IF(NOT(ISERROR(MATCH(M$7,L_HOLS,0))),"H",IF(INDEX(L_WKNDVAL,WEEKDAY(M$7,1))=1,"WKND",INDEX(T_LEAVE[LEAVE TYPE],SUMPRODUCT(--(T_LEAVE[EMPLOYEE NAME]=$B20),--(T_LEAVE[START DATE]&lt;=M$7),--(T_LEAVE[END DATE]&gt;=M$7),ROW(T_LEAVE[LEAVE TYPE]))-ROW(T_LEAVE[#Headers]))))))),"")</f>
        <v/>
      </c>
      <c r="N20" s="90" t="str">
        <f>IFERROR(IF(N$7="","NA",IF(N$7&lt;INDEX(T_EMP[START DATE],ROW($B20)-ROW($B$7)),"NE",IF(AND(INDEX(T_EMP[TERMINATION DATE],ROW($B20)-ROW($B$7))&gt;0,N$7&gt;INDEX(T_EMP[TERMINATION DATE],ROW($B20)-ROW($B$7))),"NE",IF(NOT(ISERROR(MATCH(N$7,L_HOLS,0))),"H",IF(INDEX(L_WKNDVAL,WEEKDAY(N$7,1))=1,"WKND",INDEX(T_LEAVE[LEAVE TYPE],SUMPRODUCT(--(T_LEAVE[EMPLOYEE NAME]=$B20),--(T_LEAVE[START DATE]&lt;=N$7),--(T_LEAVE[END DATE]&gt;=N$7),ROW(T_LEAVE[LEAVE TYPE]))-ROW(T_LEAVE[#Headers]))))))),"")</f>
        <v/>
      </c>
      <c r="O20" s="90" t="str">
        <f>IFERROR(IF(O$7="","NA",IF(O$7&lt;INDEX(T_EMP[START DATE],ROW($B20)-ROW($B$7)),"NE",IF(AND(INDEX(T_EMP[TERMINATION DATE],ROW($B20)-ROW($B$7))&gt;0,O$7&gt;INDEX(T_EMP[TERMINATION DATE],ROW($B20)-ROW($B$7))),"NE",IF(NOT(ISERROR(MATCH(O$7,L_HOLS,0))),"H",IF(INDEX(L_WKNDVAL,WEEKDAY(O$7,1))=1,"WKND",INDEX(T_LEAVE[LEAVE TYPE],SUMPRODUCT(--(T_LEAVE[EMPLOYEE NAME]=$B20),--(T_LEAVE[START DATE]&lt;=O$7),--(T_LEAVE[END DATE]&gt;=O$7),ROW(T_LEAVE[LEAVE TYPE]))-ROW(T_LEAVE[#Headers]))))))),"")</f>
        <v/>
      </c>
      <c r="P20" s="90" t="str">
        <f>IFERROR(IF(P$7="","NA",IF(P$7&lt;INDEX(T_EMP[START DATE],ROW($B20)-ROW($B$7)),"NE",IF(AND(INDEX(T_EMP[TERMINATION DATE],ROW($B20)-ROW($B$7))&gt;0,P$7&gt;INDEX(T_EMP[TERMINATION DATE],ROW($B20)-ROW($B$7))),"NE",IF(NOT(ISERROR(MATCH(P$7,L_HOLS,0))),"H",IF(INDEX(L_WKNDVAL,WEEKDAY(P$7,1))=1,"WKND",INDEX(T_LEAVE[LEAVE TYPE],SUMPRODUCT(--(T_LEAVE[EMPLOYEE NAME]=$B20),--(T_LEAVE[START DATE]&lt;=P$7),--(T_LEAVE[END DATE]&gt;=P$7),ROW(T_LEAVE[LEAVE TYPE]))-ROW(T_LEAVE[#Headers]))))))),"")</f>
        <v/>
      </c>
      <c r="Q20" s="90" t="str">
        <f>IFERROR(IF(Q$7="","NA",IF(Q$7&lt;INDEX(T_EMP[START DATE],ROW($B20)-ROW($B$7)),"NE",IF(AND(INDEX(T_EMP[TERMINATION DATE],ROW($B20)-ROW($B$7))&gt;0,Q$7&gt;INDEX(T_EMP[TERMINATION DATE],ROW($B20)-ROW($B$7))),"NE",IF(NOT(ISERROR(MATCH(Q$7,L_HOLS,0))),"H",IF(INDEX(L_WKNDVAL,WEEKDAY(Q$7,1))=1,"WKND",INDEX(T_LEAVE[LEAVE TYPE],SUMPRODUCT(--(T_LEAVE[EMPLOYEE NAME]=$B20),--(T_LEAVE[START DATE]&lt;=Q$7),--(T_LEAVE[END DATE]&gt;=Q$7),ROW(T_LEAVE[LEAVE TYPE]))-ROW(T_LEAVE[#Headers]))))))),"")</f>
        <v/>
      </c>
      <c r="R20" s="90" t="str">
        <f>IFERROR(IF(R$7="","NA",IF(R$7&lt;INDEX(T_EMP[START DATE],ROW($B20)-ROW($B$7)),"NE",IF(AND(INDEX(T_EMP[TERMINATION DATE],ROW($B20)-ROW($B$7))&gt;0,R$7&gt;INDEX(T_EMP[TERMINATION DATE],ROW($B20)-ROW($B$7))),"NE",IF(NOT(ISERROR(MATCH(R$7,L_HOLS,0))),"H",IF(INDEX(L_WKNDVAL,WEEKDAY(R$7,1))=1,"WKND",INDEX(T_LEAVE[LEAVE TYPE],SUMPRODUCT(--(T_LEAVE[EMPLOYEE NAME]=$B20),--(T_LEAVE[START DATE]&lt;=R$7),--(T_LEAVE[END DATE]&gt;=R$7),ROW(T_LEAVE[LEAVE TYPE]))-ROW(T_LEAVE[#Headers]))))))),"")</f>
        <v/>
      </c>
      <c r="S20" s="90" t="str">
        <f>IFERROR(IF(S$7="","NA",IF(S$7&lt;INDEX(T_EMP[START DATE],ROW($B20)-ROW($B$7)),"NE",IF(AND(INDEX(T_EMP[TERMINATION DATE],ROW($B20)-ROW($B$7))&gt;0,S$7&gt;INDEX(T_EMP[TERMINATION DATE],ROW($B20)-ROW($B$7))),"NE",IF(NOT(ISERROR(MATCH(S$7,L_HOLS,0))),"H",IF(INDEX(L_WKNDVAL,WEEKDAY(S$7,1))=1,"WKND",INDEX(T_LEAVE[LEAVE TYPE],SUMPRODUCT(--(T_LEAVE[EMPLOYEE NAME]=$B20),--(T_LEAVE[START DATE]&lt;=S$7),--(T_LEAVE[END DATE]&gt;=S$7),ROW(T_LEAVE[LEAVE TYPE]))-ROW(T_LEAVE[#Headers]))))))),"")</f>
        <v/>
      </c>
      <c r="T20" s="90" t="str">
        <f>IFERROR(IF(T$7="","NA",IF(T$7&lt;INDEX(T_EMP[START DATE],ROW($B20)-ROW($B$7)),"NE",IF(AND(INDEX(T_EMP[TERMINATION DATE],ROW($B20)-ROW($B$7))&gt;0,T$7&gt;INDEX(T_EMP[TERMINATION DATE],ROW($B20)-ROW($B$7))),"NE",IF(NOT(ISERROR(MATCH(T$7,L_HOLS,0))),"H",IF(INDEX(L_WKNDVAL,WEEKDAY(T$7,1))=1,"WKND",INDEX(T_LEAVE[LEAVE TYPE],SUMPRODUCT(--(T_LEAVE[EMPLOYEE NAME]=$B20),--(T_LEAVE[START DATE]&lt;=T$7),--(T_LEAVE[END DATE]&gt;=T$7),ROW(T_LEAVE[LEAVE TYPE]))-ROW(T_LEAVE[#Headers]))))))),"")</f>
        <v/>
      </c>
      <c r="U20" s="90" t="str">
        <f>IFERROR(IF(U$7="","NA",IF(U$7&lt;INDEX(T_EMP[START DATE],ROW($B20)-ROW($B$7)),"NE",IF(AND(INDEX(T_EMP[TERMINATION DATE],ROW($B20)-ROW($B$7))&gt;0,U$7&gt;INDEX(T_EMP[TERMINATION DATE],ROW($B20)-ROW($B$7))),"NE",IF(NOT(ISERROR(MATCH(U$7,L_HOLS,0))),"H",IF(INDEX(L_WKNDVAL,WEEKDAY(U$7,1))=1,"WKND",INDEX(T_LEAVE[LEAVE TYPE],SUMPRODUCT(--(T_LEAVE[EMPLOYEE NAME]=$B20),--(T_LEAVE[START DATE]&lt;=U$7),--(T_LEAVE[END DATE]&gt;=U$7),ROW(T_LEAVE[LEAVE TYPE]))-ROW(T_LEAVE[#Headers]))))))),"")</f>
        <v/>
      </c>
      <c r="V20" s="90" t="str">
        <f>IFERROR(IF(V$7="","NA",IF(V$7&lt;INDEX(T_EMP[START DATE],ROW($B20)-ROW($B$7)),"NE",IF(AND(INDEX(T_EMP[TERMINATION DATE],ROW($B20)-ROW($B$7))&gt;0,V$7&gt;INDEX(T_EMP[TERMINATION DATE],ROW($B20)-ROW($B$7))),"NE",IF(NOT(ISERROR(MATCH(V$7,L_HOLS,0))),"H",IF(INDEX(L_WKNDVAL,WEEKDAY(V$7,1))=1,"WKND",INDEX(T_LEAVE[LEAVE TYPE],SUMPRODUCT(--(T_LEAVE[EMPLOYEE NAME]=$B20),--(T_LEAVE[START DATE]&lt;=V$7),--(T_LEAVE[END DATE]&gt;=V$7),ROW(T_LEAVE[LEAVE TYPE]))-ROW(T_LEAVE[#Headers]))))))),"")</f>
        <v/>
      </c>
      <c r="W20" s="90" t="str">
        <f>IFERROR(IF(W$7="","NA",IF(W$7&lt;INDEX(T_EMP[START DATE],ROW($B20)-ROW($B$7)),"NE",IF(AND(INDEX(T_EMP[TERMINATION DATE],ROW($B20)-ROW($B$7))&gt;0,W$7&gt;INDEX(T_EMP[TERMINATION DATE],ROW($B20)-ROW($B$7))),"NE",IF(NOT(ISERROR(MATCH(W$7,L_HOLS,0))),"H",IF(INDEX(L_WKNDVAL,WEEKDAY(W$7,1))=1,"WKND",INDEX(T_LEAVE[LEAVE TYPE],SUMPRODUCT(--(T_LEAVE[EMPLOYEE NAME]=$B20),--(T_LEAVE[START DATE]&lt;=W$7),--(T_LEAVE[END DATE]&gt;=W$7),ROW(T_LEAVE[LEAVE TYPE]))-ROW(T_LEAVE[#Headers]))))))),"")</f>
        <v/>
      </c>
      <c r="X20" s="90" t="str">
        <f>IFERROR(IF(X$7="","NA",IF(X$7&lt;INDEX(T_EMP[START DATE],ROW($B20)-ROW($B$7)),"NE",IF(AND(INDEX(T_EMP[TERMINATION DATE],ROW($B20)-ROW($B$7))&gt;0,X$7&gt;INDEX(T_EMP[TERMINATION DATE],ROW($B20)-ROW($B$7))),"NE",IF(NOT(ISERROR(MATCH(X$7,L_HOLS,0))),"H",IF(INDEX(L_WKNDVAL,WEEKDAY(X$7,1))=1,"WKND",INDEX(T_LEAVE[LEAVE TYPE],SUMPRODUCT(--(T_LEAVE[EMPLOYEE NAME]=$B20),--(T_LEAVE[START DATE]&lt;=X$7),--(T_LEAVE[END DATE]&gt;=X$7),ROW(T_LEAVE[LEAVE TYPE]))-ROW(T_LEAVE[#Headers]))))))),"")</f>
        <v/>
      </c>
      <c r="Y20" s="90" t="str">
        <f>IFERROR(IF(Y$7="","NA",IF(Y$7&lt;INDEX(T_EMP[START DATE],ROW($B20)-ROW($B$7)),"NE",IF(AND(INDEX(T_EMP[TERMINATION DATE],ROW($B20)-ROW($B$7))&gt;0,Y$7&gt;INDEX(T_EMP[TERMINATION DATE],ROW($B20)-ROW($B$7))),"NE",IF(NOT(ISERROR(MATCH(Y$7,L_HOLS,0))),"H",IF(INDEX(L_WKNDVAL,WEEKDAY(Y$7,1))=1,"WKND",INDEX(T_LEAVE[LEAVE TYPE],SUMPRODUCT(--(T_LEAVE[EMPLOYEE NAME]=$B20),--(T_LEAVE[START DATE]&lt;=Y$7),--(T_LEAVE[END DATE]&gt;=Y$7),ROW(T_LEAVE[LEAVE TYPE]))-ROW(T_LEAVE[#Headers]))))))),"")</f>
        <v/>
      </c>
      <c r="Z20" s="90" t="str">
        <f>IFERROR(IF(Z$7="","NA",IF(Z$7&lt;INDEX(T_EMP[START DATE],ROW($B20)-ROW($B$7)),"NE",IF(AND(INDEX(T_EMP[TERMINATION DATE],ROW($B20)-ROW($B$7))&gt;0,Z$7&gt;INDEX(T_EMP[TERMINATION DATE],ROW($B20)-ROW($B$7))),"NE",IF(NOT(ISERROR(MATCH(Z$7,L_HOLS,0))),"H",IF(INDEX(L_WKNDVAL,WEEKDAY(Z$7,1))=1,"WKND",INDEX(T_LEAVE[LEAVE TYPE],SUMPRODUCT(--(T_LEAVE[EMPLOYEE NAME]=$B20),--(T_LEAVE[START DATE]&lt;=Z$7),--(T_LEAVE[END DATE]&gt;=Z$7),ROW(T_LEAVE[LEAVE TYPE]))-ROW(T_LEAVE[#Headers]))))))),"")</f>
        <v/>
      </c>
      <c r="AA20" s="90" t="str">
        <f>IFERROR(IF(AA$7="","NA",IF(AA$7&lt;INDEX(T_EMP[START DATE],ROW($B20)-ROW($B$7)),"NE",IF(AND(INDEX(T_EMP[TERMINATION DATE],ROW($B20)-ROW($B$7))&gt;0,AA$7&gt;INDEX(T_EMP[TERMINATION DATE],ROW($B20)-ROW($B$7))),"NE",IF(NOT(ISERROR(MATCH(AA$7,L_HOLS,0))),"H",IF(INDEX(L_WKNDVAL,WEEKDAY(AA$7,1))=1,"WKND",INDEX(T_LEAVE[LEAVE TYPE],SUMPRODUCT(--(T_LEAVE[EMPLOYEE NAME]=$B20),--(T_LEAVE[START DATE]&lt;=AA$7),--(T_LEAVE[END DATE]&gt;=AA$7),ROW(T_LEAVE[LEAVE TYPE]))-ROW(T_LEAVE[#Headers]))))))),"")</f>
        <v/>
      </c>
      <c r="AB20" s="90" t="str">
        <f>IFERROR(IF(AB$7="","NA",IF(AB$7&lt;INDEX(T_EMP[START DATE],ROW($B20)-ROW($B$7)),"NE",IF(AND(INDEX(T_EMP[TERMINATION DATE],ROW($B20)-ROW($B$7))&gt;0,AB$7&gt;INDEX(T_EMP[TERMINATION DATE],ROW($B20)-ROW($B$7))),"NE",IF(NOT(ISERROR(MATCH(AB$7,L_HOLS,0))),"H",IF(INDEX(L_WKNDVAL,WEEKDAY(AB$7,1))=1,"WKND",INDEX(T_LEAVE[LEAVE TYPE],SUMPRODUCT(--(T_LEAVE[EMPLOYEE NAME]=$B20),--(T_LEAVE[START DATE]&lt;=AB$7),--(T_LEAVE[END DATE]&gt;=AB$7),ROW(T_LEAVE[LEAVE TYPE]))-ROW(T_LEAVE[#Headers]))))))),"")</f>
        <v/>
      </c>
      <c r="AC20" s="90" t="str">
        <f>IFERROR(IF(AC$7="","NA",IF(AC$7&lt;INDEX(T_EMP[START DATE],ROW($B20)-ROW($B$7)),"NE",IF(AND(INDEX(T_EMP[TERMINATION DATE],ROW($B20)-ROW($B$7))&gt;0,AC$7&gt;INDEX(T_EMP[TERMINATION DATE],ROW($B20)-ROW($B$7))),"NE",IF(NOT(ISERROR(MATCH(AC$7,L_HOLS,0))),"H",IF(INDEX(L_WKNDVAL,WEEKDAY(AC$7,1))=1,"WKND",INDEX(T_LEAVE[LEAVE TYPE],SUMPRODUCT(--(T_LEAVE[EMPLOYEE NAME]=$B20),--(T_LEAVE[START DATE]&lt;=AC$7),--(T_LEAVE[END DATE]&gt;=AC$7),ROW(T_LEAVE[LEAVE TYPE]))-ROW(T_LEAVE[#Headers]))))))),"")</f>
        <v/>
      </c>
      <c r="AD20" s="90" t="str">
        <f>IFERROR(IF(AD$7="","NA",IF(AD$7&lt;INDEX(T_EMP[START DATE],ROW($B20)-ROW($B$7)),"NE",IF(AND(INDEX(T_EMP[TERMINATION DATE],ROW($B20)-ROW($B$7))&gt;0,AD$7&gt;INDEX(T_EMP[TERMINATION DATE],ROW($B20)-ROW($B$7))),"NE",IF(NOT(ISERROR(MATCH(AD$7,L_HOLS,0))),"H",IF(INDEX(L_WKNDVAL,WEEKDAY(AD$7,1))=1,"WKND",INDEX(T_LEAVE[LEAVE TYPE],SUMPRODUCT(--(T_LEAVE[EMPLOYEE NAME]=$B20),--(T_LEAVE[START DATE]&lt;=AD$7),--(T_LEAVE[END DATE]&gt;=AD$7),ROW(T_LEAVE[LEAVE TYPE]))-ROW(T_LEAVE[#Headers]))))))),"")</f>
        <v/>
      </c>
      <c r="AE20" s="90" t="str">
        <f>IFERROR(IF(AE$7="","NA",IF(AE$7&lt;INDEX(T_EMP[START DATE],ROW($B20)-ROW($B$7)),"NE",IF(AND(INDEX(T_EMP[TERMINATION DATE],ROW($B20)-ROW($B$7))&gt;0,AE$7&gt;INDEX(T_EMP[TERMINATION DATE],ROW($B20)-ROW($B$7))),"NE",IF(NOT(ISERROR(MATCH(AE$7,L_HOLS,0))),"H",IF(INDEX(L_WKNDVAL,WEEKDAY(AE$7,1))=1,"WKND",INDEX(T_LEAVE[LEAVE TYPE],SUMPRODUCT(--(T_LEAVE[EMPLOYEE NAME]=$B20),--(T_LEAVE[START DATE]&lt;=AE$7),--(T_LEAVE[END DATE]&gt;=AE$7),ROW(T_LEAVE[LEAVE TYPE]))-ROW(T_LEAVE[#Headers]))))))),"")</f>
        <v/>
      </c>
      <c r="AF20" s="90" t="str">
        <f>IFERROR(IF(AF$7="","NA",IF(AF$7&lt;INDEX(T_EMP[START DATE],ROW($B20)-ROW($B$7)),"NE",IF(AND(INDEX(T_EMP[TERMINATION DATE],ROW($B20)-ROW($B$7))&gt;0,AF$7&gt;INDEX(T_EMP[TERMINATION DATE],ROW($B20)-ROW($B$7))),"NE",IF(NOT(ISERROR(MATCH(AF$7,L_HOLS,0))),"H",IF(INDEX(L_WKNDVAL,WEEKDAY(AF$7,1))=1,"WKND",INDEX(T_LEAVE[LEAVE TYPE],SUMPRODUCT(--(T_LEAVE[EMPLOYEE NAME]=$B20),--(T_LEAVE[START DATE]&lt;=AF$7),--(T_LEAVE[END DATE]&gt;=AF$7),ROW(T_LEAVE[LEAVE TYPE]))-ROW(T_LEAVE[#Headers]))))))),"")</f>
        <v/>
      </c>
      <c r="AG20" s="90" t="str">
        <f>IFERROR(IF(AG$7="","NA",IF(AG$7&lt;INDEX(T_EMP[START DATE],ROW($B20)-ROW($B$7)),"NE",IF(AND(INDEX(T_EMP[TERMINATION DATE],ROW($B20)-ROW($B$7))&gt;0,AG$7&gt;INDEX(T_EMP[TERMINATION DATE],ROW($B20)-ROW($B$7))),"NE",IF(NOT(ISERROR(MATCH(AG$7,L_HOLS,0))),"H",IF(INDEX(L_WKNDVAL,WEEKDAY(AG$7,1))=1,"WKND",INDEX(T_LEAVE[LEAVE TYPE],SUMPRODUCT(--(T_LEAVE[EMPLOYEE NAME]=$B20),--(T_LEAVE[START DATE]&lt;=AG$7),--(T_LEAVE[END DATE]&gt;=AG$7),ROW(T_LEAVE[LEAVE TYPE]))-ROW(T_LEAVE[#Headers]))))))),"")</f>
        <v>NA</v>
      </c>
      <c r="AH20" s="68"/>
      <c r="AI20" s="94" t="str">
        <f>IF(OR($B20="",AI$7=""),"",COUNTIFS($C20:$AG20,AI$7)*INDEX(T_LEAVETYPE[DAY VALUE],1))</f>
        <v/>
      </c>
      <c r="AJ20" s="94" t="str">
        <f>IF(OR($B20="",AJ$7=""),"",COUNTIFS($C20:$AG20,AJ$7)*INDEX(T_LEAVETYPE[DAY VALUE],2))</f>
        <v/>
      </c>
      <c r="AK20" s="94" t="str">
        <f>IF(OR($B20="",AK$7=""),"",COUNTIFS($C20:$AG20,AK$7)*INDEX(T_LEAVETYPE[DAY VALUE],3))</f>
        <v/>
      </c>
      <c r="AL20" s="94" t="str">
        <f>IF(OR($B20="",AL$7=""),"",COUNTIFS($C20:$AG20,AL$7)*INDEX(T_LEAVETYPE[DAY VALUE],4))</f>
        <v/>
      </c>
      <c r="AM20" s="95" t="str">
        <f>IF(OR($B20="",AM$7=""),"",COUNTIFS($C20:$AG20,AM$7)*INDEX(T_LEAVETYPE[DAY VALUE],5))</f>
        <v/>
      </c>
      <c r="AN20" s="98" t="str">
        <f t="shared" si="2"/>
        <v/>
      </c>
      <c r="AO20" s="99" t="str">
        <f t="shared" si="3"/>
        <v/>
      </c>
    </row>
    <row r="21" spans="2:41" x14ac:dyDescent="0.25">
      <c r="B21" s="86" t="str">
        <f>IFERROR(INDEX(T_EMP[EMPLOYEE NAME],ROW(B21)-ROW($B$7)),"")</f>
        <v/>
      </c>
      <c r="C21" s="89" t="str">
        <f>IFERROR(IF(C$7="","NA",IF(C$7&lt;INDEX(T_EMP[START DATE],ROW($B21)-ROW($B$7)),"NE",IF(AND(INDEX(T_EMP[TERMINATION DATE],ROW($B21)-ROW($B$7))&gt;0,C$7&gt;INDEX(T_EMP[TERMINATION DATE],ROW($B21)-ROW($B$7))),"NE",IF(NOT(ISERROR(MATCH(C$7,L_HOLS,0))),"H",IF(INDEX(L_WKNDVAL,WEEKDAY(C$7,1))=1,"WKND",INDEX(T_LEAVE[LEAVE TYPE],SUMPRODUCT(--(T_LEAVE[EMPLOYEE NAME]=$B21),--(T_LEAVE[START DATE]&lt;=C$7),--(T_LEAVE[END DATE]&gt;=C$7),ROW(T_LEAVE[LEAVE TYPE]))-ROW(T_LEAVE[#Headers]))))))),"")</f>
        <v/>
      </c>
      <c r="D21" s="90" t="str">
        <f>IFERROR(IF(D$7="","NA",IF(D$7&lt;INDEX(T_EMP[START DATE],ROW($B21)-ROW($B$7)),"NE",IF(AND(INDEX(T_EMP[TERMINATION DATE],ROW($B21)-ROW($B$7))&gt;0,D$7&gt;INDEX(T_EMP[TERMINATION DATE],ROW($B21)-ROW($B$7))),"NE",IF(NOT(ISERROR(MATCH(D$7,L_HOLS,0))),"H",IF(INDEX(L_WKNDVAL,WEEKDAY(D$7,1))=1,"WKND",INDEX(T_LEAVE[LEAVE TYPE],SUMPRODUCT(--(T_LEAVE[EMPLOYEE NAME]=$B21),--(T_LEAVE[START DATE]&lt;=D$7),--(T_LEAVE[END DATE]&gt;=D$7),ROW(T_LEAVE[LEAVE TYPE]))-ROW(T_LEAVE[#Headers]))))))),"")</f>
        <v/>
      </c>
      <c r="E21" s="90" t="str">
        <f>IFERROR(IF(E$7="","NA",IF(E$7&lt;INDEX(T_EMP[START DATE],ROW($B21)-ROW($B$7)),"NE",IF(AND(INDEX(T_EMP[TERMINATION DATE],ROW($B21)-ROW($B$7))&gt;0,E$7&gt;INDEX(T_EMP[TERMINATION DATE],ROW($B21)-ROW($B$7))),"NE",IF(NOT(ISERROR(MATCH(E$7,L_HOLS,0))),"H",IF(INDEX(L_WKNDVAL,WEEKDAY(E$7,1))=1,"WKND",INDEX(T_LEAVE[LEAVE TYPE],SUMPRODUCT(--(T_LEAVE[EMPLOYEE NAME]=$B21),--(T_LEAVE[START DATE]&lt;=E$7),--(T_LEAVE[END DATE]&gt;=E$7),ROW(T_LEAVE[LEAVE TYPE]))-ROW(T_LEAVE[#Headers]))))))),"")</f>
        <v/>
      </c>
      <c r="F21" s="90" t="str">
        <f>IFERROR(IF(F$7="","NA",IF(F$7&lt;INDEX(T_EMP[START DATE],ROW($B21)-ROW($B$7)),"NE",IF(AND(INDEX(T_EMP[TERMINATION DATE],ROW($B21)-ROW($B$7))&gt;0,F$7&gt;INDEX(T_EMP[TERMINATION DATE],ROW($B21)-ROW($B$7))),"NE",IF(NOT(ISERROR(MATCH(F$7,L_HOLS,0))),"H",IF(INDEX(L_WKNDVAL,WEEKDAY(F$7,1))=1,"WKND",INDEX(T_LEAVE[LEAVE TYPE],SUMPRODUCT(--(T_LEAVE[EMPLOYEE NAME]=$B21),--(T_LEAVE[START DATE]&lt;=F$7),--(T_LEAVE[END DATE]&gt;=F$7),ROW(T_LEAVE[LEAVE TYPE]))-ROW(T_LEAVE[#Headers]))))))),"")</f>
        <v/>
      </c>
      <c r="G21" s="90" t="str">
        <f>IFERROR(IF(G$7="","NA",IF(G$7&lt;INDEX(T_EMP[START DATE],ROW($B21)-ROW($B$7)),"NE",IF(AND(INDEX(T_EMP[TERMINATION DATE],ROW($B21)-ROW($B$7))&gt;0,G$7&gt;INDEX(T_EMP[TERMINATION DATE],ROW($B21)-ROW($B$7))),"NE",IF(NOT(ISERROR(MATCH(G$7,L_HOLS,0))),"H",IF(INDEX(L_WKNDVAL,WEEKDAY(G$7,1))=1,"WKND",INDEX(T_LEAVE[LEAVE TYPE],SUMPRODUCT(--(T_LEAVE[EMPLOYEE NAME]=$B21),--(T_LEAVE[START DATE]&lt;=G$7),--(T_LEAVE[END DATE]&gt;=G$7),ROW(T_LEAVE[LEAVE TYPE]))-ROW(T_LEAVE[#Headers]))))))),"")</f>
        <v/>
      </c>
      <c r="H21" s="90" t="str">
        <f>IFERROR(IF(H$7="","NA",IF(H$7&lt;INDEX(T_EMP[START DATE],ROW($B21)-ROW($B$7)),"NE",IF(AND(INDEX(T_EMP[TERMINATION DATE],ROW($B21)-ROW($B$7))&gt;0,H$7&gt;INDEX(T_EMP[TERMINATION DATE],ROW($B21)-ROW($B$7))),"NE",IF(NOT(ISERROR(MATCH(H$7,L_HOLS,0))),"H",IF(INDEX(L_WKNDVAL,WEEKDAY(H$7,1))=1,"WKND",INDEX(T_LEAVE[LEAVE TYPE],SUMPRODUCT(--(T_LEAVE[EMPLOYEE NAME]=$B21),--(T_LEAVE[START DATE]&lt;=H$7),--(T_LEAVE[END DATE]&gt;=H$7),ROW(T_LEAVE[LEAVE TYPE]))-ROW(T_LEAVE[#Headers]))))))),"")</f>
        <v/>
      </c>
      <c r="I21" s="90" t="str">
        <f>IFERROR(IF(I$7="","NA",IF(I$7&lt;INDEX(T_EMP[START DATE],ROW($B21)-ROW($B$7)),"NE",IF(AND(INDEX(T_EMP[TERMINATION DATE],ROW($B21)-ROW($B$7))&gt;0,I$7&gt;INDEX(T_EMP[TERMINATION DATE],ROW($B21)-ROW($B$7))),"NE",IF(NOT(ISERROR(MATCH(I$7,L_HOLS,0))),"H",IF(INDEX(L_WKNDVAL,WEEKDAY(I$7,1))=1,"WKND",INDEX(T_LEAVE[LEAVE TYPE],SUMPRODUCT(--(T_LEAVE[EMPLOYEE NAME]=$B21),--(T_LEAVE[START DATE]&lt;=I$7),--(T_LEAVE[END DATE]&gt;=I$7),ROW(T_LEAVE[LEAVE TYPE]))-ROW(T_LEAVE[#Headers]))))))),"")</f>
        <v/>
      </c>
      <c r="J21" s="90" t="str">
        <f>IFERROR(IF(J$7="","NA",IF(J$7&lt;INDEX(T_EMP[START DATE],ROW($B21)-ROW($B$7)),"NE",IF(AND(INDEX(T_EMP[TERMINATION DATE],ROW($B21)-ROW($B$7))&gt;0,J$7&gt;INDEX(T_EMP[TERMINATION DATE],ROW($B21)-ROW($B$7))),"NE",IF(NOT(ISERROR(MATCH(J$7,L_HOLS,0))),"H",IF(INDEX(L_WKNDVAL,WEEKDAY(J$7,1))=1,"WKND",INDEX(T_LEAVE[LEAVE TYPE],SUMPRODUCT(--(T_LEAVE[EMPLOYEE NAME]=$B21),--(T_LEAVE[START DATE]&lt;=J$7),--(T_LEAVE[END DATE]&gt;=J$7),ROW(T_LEAVE[LEAVE TYPE]))-ROW(T_LEAVE[#Headers]))))))),"")</f>
        <v/>
      </c>
      <c r="K21" s="90" t="str">
        <f>IFERROR(IF(K$7="","NA",IF(K$7&lt;INDEX(T_EMP[START DATE],ROW($B21)-ROW($B$7)),"NE",IF(AND(INDEX(T_EMP[TERMINATION DATE],ROW($B21)-ROW($B$7))&gt;0,K$7&gt;INDEX(T_EMP[TERMINATION DATE],ROW($B21)-ROW($B$7))),"NE",IF(NOT(ISERROR(MATCH(K$7,L_HOLS,0))),"H",IF(INDEX(L_WKNDVAL,WEEKDAY(K$7,1))=1,"WKND",INDEX(T_LEAVE[LEAVE TYPE],SUMPRODUCT(--(T_LEAVE[EMPLOYEE NAME]=$B21),--(T_LEAVE[START DATE]&lt;=K$7),--(T_LEAVE[END DATE]&gt;=K$7),ROW(T_LEAVE[LEAVE TYPE]))-ROW(T_LEAVE[#Headers]))))))),"")</f>
        <v/>
      </c>
      <c r="L21" s="90" t="str">
        <f>IFERROR(IF(L$7="","NA",IF(L$7&lt;INDEX(T_EMP[START DATE],ROW($B21)-ROW($B$7)),"NE",IF(AND(INDEX(T_EMP[TERMINATION DATE],ROW($B21)-ROW($B$7))&gt;0,L$7&gt;INDEX(T_EMP[TERMINATION DATE],ROW($B21)-ROW($B$7))),"NE",IF(NOT(ISERROR(MATCH(L$7,L_HOLS,0))),"H",IF(INDEX(L_WKNDVAL,WEEKDAY(L$7,1))=1,"WKND",INDEX(T_LEAVE[LEAVE TYPE],SUMPRODUCT(--(T_LEAVE[EMPLOYEE NAME]=$B21),--(T_LEAVE[START DATE]&lt;=L$7),--(T_LEAVE[END DATE]&gt;=L$7),ROW(T_LEAVE[LEAVE TYPE]))-ROW(T_LEAVE[#Headers]))))))),"")</f>
        <v/>
      </c>
      <c r="M21" s="90" t="str">
        <f>IFERROR(IF(M$7="","NA",IF(M$7&lt;INDEX(T_EMP[START DATE],ROW($B21)-ROW($B$7)),"NE",IF(AND(INDEX(T_EMP[TERMINATION DATE],ROW($B21)-ROW($B$7))&gt;0,M$7&gt;INDEX(T_EMP[TERMINATION DATE],ROW($B21)-ROW($B$7))),"NE",IF(NOT(ISERROR(MATCH(M$7,L_HOLS,0))),"H",IF(INDEX(L_WKNDVAL,WEEKDAY(M$7,1))=1,"WKND",INDEX(T_LEAVE[LEAVE TYPE],SUMPRODUCT(--(T_LEAVE[EMPLOYEE NAME]=$B21),--(T_LEAVE[START DATE]&lt;=M$7),--(T_LEAVE[END DATE]&gt;=M$7),ROW(T_LEAVE[LEAVE TYPE]))-ROW(T_LEAVE[#Headers]))))))),"")</f>
        <v/>
      </c>
      <c r="N21" s="90" t="str">
        <f>IFERROR(IF(N$7="","NA",IF(N$7&lt;INDEX(T_EMP[START DATE],ROW($B21)-ROW($B$7)),"NE",IF(AND(INDEX(T_EMP[TERMINATION DATE],ROW($B21)-ROW($B$7))&gt;0,N$7&gt;INDEX(T_EMP[TERMINATION DATE],ROW($B21)-ROW($B$7))),"NE",IF(NOT(ISERROR(MATCH(N$7,L_HOLS,0))),"H",IF(INDEX(L_WKNDVAL,WEEKDAY(N$7,1))=1,"WKND",INDEX(T_LEAVE[LEAVE TYPE],SUMPRODUCT(--(T_LEAVE[EMPLOYEE NAME]=$B21),--(T_LEAVE[START DATE]&lt;=N$7),--(T_LEAVE[END DATE]&gt;=N$7),ROW(T_LEAVE[LEAVE TYPE]))-ROW(T_LEAVE[#Headers]))))))),"")</f>
        <v/>
      </c>
      <c r="O21" s="90" t="str">
        <f>IFERROR(IF(O$7="","NA",IF(O$7&lt;INDEX(T_EMP[START DATE],ROW($B21)-ROW($B$7)),"NE",IF(AND(INDEX(T_EMP[TERMINATION DATE],ROW($B21)-ROW($B$7))&gt;0,O$7&gt;INDEX(T_EMP[TERMINATION DATE],ROW($B21)-ROW($B$7))),"NE",IF(NOT(ISERROR(MATCH(O$7,L_HOLS,0))),"H",IF(INDEX(L_WKNDVAL,WEEKDAY(O$7,1))=1,"WKND",INDEX(T_LEAVE[LEAVE TYPE],SUMPRODUCT(--(T_LEAVE[EMPLOYEE NAME]=$B21),--(T_LEAVE[START DATE]&lt;=O$7),--(T_LEAVE[END DATE]&gt;=O$7),ROW(T_LEAVE[LEAVE TYPE]))-ROW(T_LEAVE[#Headers]))))))),"")</f>
        <v/>
      </c>
      <c r="P21" s="90" t="str">
        <f>IFERROR(IF(P$7="","NA",IF(P$7&lt;INDEX(T_EMP[START DATE],ROW($B21)-ROW($B$7)),"NE",IF(AND(INDEX(T_EMP[TERMINATION DATE],ROW($B21)-ROW($B$7))&gt;0,P$7&gt;INDEX(T_EMP[TERMINATION DATE],ROW($B21)-ROW($B$7))),"NE",IF(NOT(ISERROR(MATCH(P$7,L_HOLS,0))),"H",IF(INDEX(L_WKNDVAL,WEEKDAY(P$7,1))=1,"WKND",INDEX(T_LEAVE[LEAVE TYPE],SUMPRODUCT(--(T_LEAVE[EMPLOYEE NAME]=$B21),--(T_LEAVE[START DATE]&lt;=P$7),--(T_LEAVE[END DATE]&gt;=P$7),ROW(T_LEAVE[LEAVE TYPE]))-ROW(T_LEAVE[#Headers]))))))),"")</f>
        <v/>
      </c>
      <c r="Q21" s="90" t="str">
        <f>IFERROR(IF(Q$7="","NA",IF(Q$7&lt;INDEX(T_EMP[START DATE],ROW($B21)-ROW($B$7)),"NE",IF(AND(INDEX(T_EMP[TERMINATION DATE],ROW($B21)-ROW($B$7))&gt;0,Q$7&gt;INDEX(T_EMP[TERMINATION DATE],ROW($B21)-ROW($B$7))),"NE",IF(NOT(ISERROR(MATCH(Q$7,L_HOLS,0))),"H",IF(INDEX(L_WKNDVAL,WEEKDAY(Q$7,1))=1,"WKND",INDEX(T_LEAVE[LEAVE TYPE],SUMPRODUCT(--(T_LEAVE[EMPLOYEE NAME]=$B21),--(T_LEAVE[START DATE]&lt;=Q$7),--(T_LEAVE[END DATE]&gt;=Q$7),ROW(T_LEAVE[LEAVE TYPE]))-ROW(T_LEAVE[#Headers]))))))),"")</f>
        <v/>
      </c>
      <c r="R21" s="90" t="str">
        <f>IFERROR(IF(R$7="","NA",IF(R$7&lt;INDEX(T_EMP[START DATE],ROW($B21)-ROW($B$7)),"NE",IF(AND(INDEX(T_EMP[TERMINATION DATE],ROW($B21)-ROW($B$7))&gt;0,R$7&gt;INDEX(T_EMP[TERMINATION DATE],ROW($B21)-ROW($B$7))),"NE",IF(NOT(ISERROR(MATCH(R$7,L_HOLS,0))),"H",IF(INDEX(L_WKNDVAL,WEEKDAY(R$7,1))=1,"WKND",INDEX(T_LEAVE[LEAVE TYPE],SUMPRODUCT(--(T_LEAVE[EMPLOYEE NAME]=$B21),--(T_LEAVE[START DATE]&lt;=R$7),--(T_LEAVE[END DATE]&gt;=R$7),ROW(T_LEAVE[LEAVE TYPE]))-ROW(T_LEAVE[#Headers]))))))),"")</f>
        <v/>
      </c>
      <c r="S21" s="90" t="str">
        <f>IFERROR(IF(S$7="","NA",IF(S$7&lt;INDEX(T_EMP[START DATE],ROW($B21)-ROW($B$7)),"NE",IF(AND(INDEX(T_EMP[TERMINATION DATE],ROW($B21)-ROW($B$7))&gt;0,S$7&gt;INDEX(T_EMP[TERMINATION DATE],ROW($B21)-ROW($B$7))),"NE",IF(NOT(ISERROR(MATCH(S$7,L_HOLS,0))),"H",IF(INDEX(L_WKNDVAL,WEEKDAY(S$7,1))=1,"WKND",INDEX(T_LEAVE[LEAVE TYPE],SUMPRODUCT(--(T_LEAVE[EMPLOYEE NAME]=$B21),--(T_LEAVE[START DATE]&lt;=S$7),--(T_LEAVE[END DATE]&gt;=S$7),ROW(T_LEAVE[LEAVE TYPE]))-ROW(T_LEAVE[#Headers]))))))),"")</f>
        <v/>
      </c>
      <c r="T21" s="90" t="str">
        <f>IFERROR(IF(T$7="","NA",IF(T$7&lt;INDEX(T_EMP[START DATE],ROW($B21)-ROW($B$7)),"NE",IF(AND(INDEX(T_EMP[TERMINATION DATE],ROW($B21)-ROW($B$7))&gt;0,T$7&gt;INDEX(T_EMP[TERMINATION DATE],ROW($B21)-ROW($B$7))),"NE",IF(NOT(ISERROR(MATCH(T$7,L_HOLS,0))),"H",IF(INDEX(L_WKNDVAL,WEEKDAY(T$7,1))=1,"WKND",INDEX(T_LEAVE[LEAVE TYPE],SUMPRODUCT(--(T_LEAVE[EMPLOYEE NAME]=$B21),--(T_LEAVE[START DATE]&lt;=T$7),--(T_LEAVE[END DATE]&gt;=T$7),ROW(T_LEAVE[LEAVE TYPE]))-ROW(T_LEAVE[#Headers]))))))),"")</f>
        <v/>
      </c>
      <c r="U21" s="90" t="str">
        <f>IFERROR(IF(U$7="","NA",IF(U$7&lt;INDEX(T_EMP[START DATE],ROW($B21)-ROW($B$7)),"NE",IF(AND(INDEX(T_EMP[TERMINATION DATE],ROW($B21)-ROW($B$7))&gt;0,U$7&gt;INDEX(T_EMP[TERMINATION DATE],ROW($B21)-ROW($B$7))),"NE",IF(NOT(ISERROR(MATCH(U$7,L_HOLS,0))),"H",IF(INDEX(L_WKNDVAL,WEEKDAY(U$7,1))=1,"WKND",INDEX(T_LEAVE[LEAVE TYPE],SUMPRODUCT(--(T_LEAVE[EMPLOYEE NAME]=$B21),--(T_LEAVE[START DATE]&lt;=U$7),--(T_LEAVE[END DATE]&gt;=U$7),ROW(T_LEAVE[LEAVE TYPE]))-ROW(T_LEAVE[#Headers]))))))),"")</f>
        <v/>
      </c>
      <c r="V21" s="90" t="str">
        <f>IFERROR(IF(V$7="","NA",IF(V$7&lt;INDEX(T_EMP[START DATE],ROW($B21)-ROW($B$7)),"NE",IF(AND(INDEX(T_EMP[TERMINATION DATE],ROW($B21)-ROW($B$7))&gt;0,V$7&gt;INDEX(T_EMP[TERMINATION DATE],ROW($B21)-ROW($B$7))),"NE",IF(NOT(ISERROR(MATCH(V$7,L_HOLS,0))),"H",IF(INDEX(L_WKNDVAL,WEEKDAY(V$7,1))=1,"WKND",INDEX(T_LEAVE[LEAVE TYPE],SUMPRODUCT(--(T_LEAVE[EMPLOYEE NAME]=$B21),--(T_LEAVE[START DATE]&lt;=V$7),--(T_LEAVE[END DATE]&gt;=V$7),ROW(T_LEAVE[LEAVE TYPE]))-ROW(T_LEAVE[#Headers]))))))),"")</f>
        <v/>
      </c>
      <c r="W21" s="90" t="str">
        <f>IFERROR(IF(W$7="","NA",IF(W$7&lt;INDEX(T_EMP[START DATE],ROW($B21)-ROW($B$7)),"NE",IF(AND(INDEX(T_EMP[TERMINATION DATE],ROW($B21)-ROW($B$7))&gt;0,W$7&gt;INDEX(T_EMP[TERMINATION DATE],ROW($B21)-ROW($B$7))),"NE",IF(NOT(ISERROR(MATCH(W$7,L_HOLS,0))),"H",IF(INDEX(L_WKNDVAL,WEEKDAY(W$7,1))=1,"WKND",INDEX(T_LEAVE[LEAVE TYPE],SUMPRODUCT(--(T_LEAVE[EMPLOYEE NAME]=$B21),--(T_LEAVE[START DATE]&lt;=W$7),--(T_LEAVE[END DATE]&gt;=W$7),ROW(T_LEAVE[LEAVE TYPE]))-ROW(T_LEAVE[#Headers]))))))),"")</f>
        <v/>
      </c>
      <c r="X21" s="90" t="str">
        <f>IFERROR(IF(X$7="","NA",IF(X$7&lt;INDEX(T_EMP[START DATE],ROW($B21)-ROW($B$7)),"NE",IF(AND(INDEX(T_EMP[TERMINATION DATE],ROW($B21)-ROW($B$7))&gt;0,X$7&gt;INDEX(T_EMP[TERMINATION DATE],ROW($B21)-ROW($B$7))),"NE",IF(NOT(ISERROR(MATCH(X$7,L_HOLS,0))),"H",IF(INDEX(L_WKNDVAL,WEEKDAY(X$7,1))=1,"WKND",INDEX(T_LEAVE[LEAVE TYPE],SUMPRODUCT(--(T_LEAVE[EMPLOYEE NAME]=$B21),--(T_LEAVE[START DATE]&lt;=X$7),--(T_LEAVE[END DATE]&gt;=X$7),ROW(T_LEAVE[LEAVE TYPE]))-ROW(T_LEAVE[#Headers]))))))),"")</f>
        <v/>
      </c>
      <c r="Y21" s="90" t="str">
        <f>IFERROR(IF(Y$7="","NA",IF(Y$7&lt;INDEX(T_EMP[START DATE],ROW($B21)-ROW($B$7)),"NE",IF(AND(INDEX(T_EMP[TERMINATION DATE],ROW($B21)-ROW($B$7))&gt;0,Y$7&gt;INDEX(T_EMP[TERMINATION DATE],ROW($B21)-ROW($B$7))),"NE",IF(NOT(ISERROR(MATCH(Y$7,L_HOLS,0))),"H",IF(INDEX(L_WKNDVAL,WEEKDAY(Y$7,1))=1,"WKND",INDEX(T_LEAVE[LEAVE TYPE],SUMPRODUCT(--(T_LEAVE[EMPLOYEE NAME]=$B21),--(T_LEAVE[START DATE]&lt;=Y$7),--(T_LEAVE[END DATE]&gt;=Y$7),ROW(T_LEAVE[LEAVE TYPE]))-ROW(T_LEAVE[#Headers]))))))),"")</f>
        <v/>
      </c>
      <c r="Z21" s="90" t="str">
        <f>IFERROR(IF(Z$7="","NA",IF(Z$7&lt;INDEX(T_EMP[START DATE],ROW($B21)-ROW($B$7)),"NE",IF(AND(INDEX(T_EMP[TERMINATION DATE],ROW($B21)-ROW($B$7))&gt;0,Z$7&gt;INDEX(T_EMP[TERMINATION DATE],ROW($B21)-ROW($B$7))),"NE",IF(NOT(ISERROR(MATCH(Z$7,L_HOLS,0))),"H",IF(INDEX(L_WKNDVAL,WEEKDAY(Z$7,1))=1,"WKND",INDEX(T_LEAVE[LEAVE TYPE],SUMPRODUCT(--(T_LEAVE[EMPLOYEE NAME]=$B21),--(T_LEAVE[START DATE]&lt;=Z$7),--(T_LEAVE[END DATE]&gt;=Z$7),ROW(T_LEAVE[LEAVE TYPE]))-ROW(T_LEAVE[#Headers]))))))),"")</f>
        <v/>
      </c>
      <c r="AA21" s="90" t="str">
        <f>IFERROR(IF(AA$7="","NA",IF(AA$7&lt;INDEX(T_EMP[START DATE],ROW($B21)-ROW($B$7)),"NE",IF(AND(INDEX(T_EMP[TERMINATION DATE],ROW($B21)-ROW($B$7))&gt;0,AA$7&gt;INDEX(T_EMP[TERMINATION DATE],ROW($B21)-ROW($B$7))),"NE",IF(NOT(ISERROR(MATCH(AA$7,L_HOLS,0))),"H",IF(INDEX(L_WKNDVAL,WEEKDAY(AA$7,1))=1,"WKND",INDEX(T_LEAVE[LEAVE TYPE],SUMPRODUCT(--(T_LEAVE[EMPLOYEE NAME]=$B21),--(T_LEAVE[START DATE]&lt;=AA$7),--(T_LEAVE[END DATE]&gt;=AA$7),ROW(T_LEAVE[LEAVE TYPE]))-ROW(T_LEAVE[#Headers]))))))),"")</f>
        <v/>
      </c>
      <c r="AB21" s="90" t="str">
        <f>IFERROR(IF(AB$7="","NA",IF(AB$7&lt;INDEX(T_EMP[START DATE],ROW($B21)-ROW($B$7)),"NE",IF(AND(INDEX(T_EMP[TERMINATION DATE],ROW($B21)-ROW($B$7))&gt;0,AB$7&gt;INDEX(T_EMP[TERMINATION DATE],ROW($B21)-ROW($B$7))),"NE",IF(NOT(ISERROR(MATCH(AB$7,L_HOLS,0))),"H",IF(INDEX(L_WKNDVAL,WEEKDAY(AB$7,1))=1,"WKND",INDEX(T_LEAVE[LEAVE TYPE],SUMPRODUCT(--(T_LEAVE[EMPLOYEE NAME]=$B21),--(T_LEAVE[START DATE]&lt;=AB$7),--(T_LEAVE[END DATE]&gt;=AB$7),ROW(T_LEAVE[LEAVE TYPE]))-ROW(T_LEAVE[#Headers]))))))),"")</f>
        <v/>
      </c>
      <c r="AC21" s="90" t="str">
        <f>IFERROR(IF(AC$7="","NA",IF(AC$7&lt;INDEX(T_EMP[START DATE],ROW($B21)-ROW($B$7)),"NE",IF(AND(INDEX(T_EMP[TERMINATION DATE],ROW($B21)-ROW($B$7))&gt;0,AC$7&gt;INDEX(T_EMP[TERMINATION DATE],ROW($B21)-ROW($B$7))),"NE",IF(NOT(ISERROR(MATCH(AC$7,L_HOLS,0))),"H",IF(INDEX(L_WKNDVAL,WEEKDAY(AC$7,1))=1,"WKND",INDEX(T_LEAVE[LEAVE TYPE],SUMPRODUCT(--(T_LEAVE[EMPLOYEE NAME]=$B21),--(T_LEAVE[START DATE]&lt;=AC$7),--(T_LEAVE[END DATE]&gt;=AC$7),ROW(T_LEAVE[LEAVE TYPE]))-ROW(T_LEAVE[#Headers]))))))),"")</f>
        <v/>
      </c>
      <c r="AD21" s="90" t="str">
        <f>IFERROR(IF(AD$7="","NA",IF(AD$7&lt;INDEX(T_EMP[START DATE],ROW($B21)-ROW($B$7)),"NE",IF(AND(INDEX(T_EMP[TERMINATION DATE],ROW($B21)-ROW($B$7))&gt;0,AD$7&gt;INDEX(T_EMP[TERMINATION DATE],ROW($B21)-ROW($B$7))),"NE",IF(NOT(ISERROR(MATCH(AD$7,L_HOLS,0))),"H",IF(INDEX(L_WKNDVAL,WEEKDAY(AD$7,1))=1,"WKND",INDEX(T_LEAVE[LEAVE TYPE],SUMPRODUCT(--(T_LEAVE[EMPLOYEE NAME]=$B21),--(T_LEAVE[START DATE]&lt;=AD$7),--(T_LEAVE[END DATE]&gt;=AD$7),ROW(T_LEAVE[LEAVE TYPE]))-ROW(T_LEAVE[#Headers]))))))),"")</f>
        <v/>
      </c>
      <c r="AE21" s="90" t="str">
        <f>IFERROR(IF(AE$7="","NA",IF(AE$7&lt;INDEX(T_EMP[START DATE],ROW($B21)-ROW($B$7)),"NE",IF(AND(INDEX(T_EMP[TERMINATION DATE],ROW($B21)-ROW($B$7))&gt;0,AE$7&gt;INDEX(T_EMP[TERMINATION DATE],ROW($B21)-ROW($B$7))),"NE",IF(NOT(ISERROR(MATCH(AE$7,L_HOLS,0))),"H",IF(INDEX(L_WKNDVAL,WEEKDAY(AE$7,1))=1,"WKND",INDEX(T_LEAVE[LEAVE TYPE],SUMPRODUCT(--(T_LEAVE[EMPLOYEE NAME]=$B21),--(T_LEAVE[START DATE]&lt;=AE$7),--(T_LEAVE[END DATE]&gt;=AE$7),ROW(T_LEAVE[LEAVE TYPE]))-ROW(T_LEAVE[#Headers]))))))),"")</f>
        <v/>
      </c>
      <c r="AF21" s="90" t="str">
        <f>IFERROR(IF(AF$7="","NA",IF(AF$7&lt;INDEX(T_EMP[START DATE],ROW($B21)-ROW($B$7)),"NE",IF(AND(INDEX(T_EMP[TERMINATION DATE],ROW($B21)-ROW($B$7))&gt;0,AF$7&gt;INDEX(T_EMP[TERMINATION DATE],ROW($B21)-ROW($B$7))),"NE",IF(NOT(ISERROR(MATCH(AF$7,L_HOLS,0))),"H",IF(INDEX(L_WKNDVAL,WEEKDAY(AF$7,1))=1,"WKND",INDEX(T_LEAVE[LEAVE TYPE],SUMPRODUCT(--(T_LEAVE[EMPLOYEE NAME]=$B21),--(T_LEAVE[START DATE]&lt;=AF$7),--(T_LEAVE[END DATE]&gt;=AF$7),ROW(T_LEAVE[LEAVE TYPE]))-ROW(T_LEAVE[#Headers]))))))),"")</f>
        <v/>
      </c>
      <c r="AG21" s="90" t="str">
        <f>IFERROR(IF(AG$7="","NA",IF(AG$7&lt;INDEX(T_EMP[START DATE],ROW($B21)-ROW($B$7)),"NE",IF(AND(INDEX(T_EMP[TERMINATION DATE],ROW($B21)-ROW($B$7))&gt;0,AG$7&gt;INDEX(T_EMP[TERMINATION DATE],ROW($B21)-ROW($B$7))),"NE",IF(NOT(ISERROR(MATCH(AG$7,L_HOLS,0))),"H",IF(INDEX(L_WKNDVAL,WEEKDAY(AG$7,1))=1,"WKND",INDEX(T_LEAVE[LEAVE TYPE],SUMPRODUCT(--(T_LEAVE[EMPLOYEE NAME]=$B21),--(T_LEAVE[START DATE]&lt;=AG$7),--(T_LEAVE[END DATE]&gt;=AG$7),ROW(T_LEAVE[LEAVE TYPE]))-ROW(T_LEAVE[#Headers]))))))),"")</f>
        <v>NA</v>
      </c>
      <c r="AH21" s="68"/>
      <c r="AI21" s="94" t="str">
        <f>IF(OR($B21="",AI$7=""),"",COUNTIFS($C21:$AG21,AI$7)*INDEX(T_LEAVETYPE[DAY VALUE],1))</f>
        <v/>
      </c>
      <c r="AJ21" s="94" t="str">
        <f>IF(OR($B21="",AJ$7=""),"",COUNTIFS($C21:$AG21,AJ$7)*INDEX(T_LEAVETYPE[DAY VALUE],2))</f>
        <v/>
      </c>
      <c r="AK21" s="94" t="str">
        <f>IF(OR($B21="",AK$7=""),"",COUNTIFS($C21:$AG21,AK$7)*INDEX(T_LEAVETYPE[DAY VALUE],3))</f>
        <v/>
      </c>
      <c r="AL21" s="94" t="str">
        <f>IF(OR($B21="",AL$7=""),"",COUNTIFS($C21:$AG21,AL$7)*INDEX(T_LEAVETYPE[DAY VALUE],4))</f>
        <v/>
      </c>
      <c r="AM21" s="95" t="str">
        <f>IF(OR($B21="",AM$7=""),"",COUNTIFS($C21:$AG21,AM$7)*INDEX(T_LEAVETYPE[DAY VALUE],5))</f>
        <v/>
      </c>
      <c r="AN21" s="98" t="str">
        <f t="shared" si="2"/>
        <v/>
      </c>
      <c r="AO21" s="99" t="str">
        <f t="shared" si="3"/>
        <v/>
      </c>
    </row>
    <row r="22" spans="2:41" x14ac:dyDescent="0.25">
      <c r="B22" s="86" t="str">
        <f>IFERROR(INDEX(T_EMP[EMPLOYEE NAME],ROW(B22)-ROW($B$7)),"")</f>
        <v/>
      </c>
      <c r="C22" s="89" t="str">
        <f>IFERROR(IF(C$7="","NA",IF(C$7&lt;INDEX(T_EMP[START DATE],ROW($B22)-ROW($B$7)),"NE",IF(AND(INDEX(T_EMP[TERMINATION DATE],ROW($B22)-ROW($B$7))&gt;0,C$7&gt;INDEX(T_EMP[TERMINATION DATE],ROW($B22)-ROW($B$7))),"NE",IF(NOT(ISERROR(MATCH(C$7,L_HOLS,0))),"H",IF(INDEX(L_WKNDVAL,WEEKDAY(C$7,1))=1,"WKND",INDEX(T_LEAVE[LEAVE TYPE],SUMPRODUCT(--(T_LEAVE[EMPLOYEE NAME]=$B22),--(T_LEAVE[START DATE]&lt;=C$7),--(T_LEAVE[END DATE]&gt;=C$7),ROW(T_LEAVE[LEAVE TYPE]))-ROW(T_LEAVE[#Headers]))))))),"")</f>
        <v/>
      </c>
      <c r="D22" s="90" t="str">
        <f>IFERROR(IF(D$7="","NA",IF(D$7&lt;INDEX(T_EMP[START DATE],ROW($B22)-ROW($B$7)),"NE",IF(AND(INDEX(T_EMP[TERMINATION DATE],ROW($B22)-ROW($B$7))&gt;0,D$7&gt;INDEX(T_EMP[TERMINATION DATE],ROW($B22)-ROW($B$7))),"NE",IF(NOT(ISERROR(MATCH(D$7,L_HOLS,0))),"H",IF(INDEX(L_WKNDVAL,WEEKDAY(D$7,1))=1,"WKND",INDEX(T_LEAVE[LEAVE TYPE],SUMPRODUCT(--(T_LEAVE[EMPLOYEE NAME]=$B22),--(T_LEAVE[START DATE]&lt;=D$7),--(T_LEAVE[END DATE]&gt;=D$7),ROW(T_LEAVE[LEAVE TYPE]))-ROW(T_LEAVE[#Headers]))))))),"")</f>
        <v/>
      </c>
      <c r="E22" s="90" t="str">
        <f>IFERROR(IF(E$7="","NA",IF(E$7&lt;INDEX(T_EMP[START DATE],ROW($B22)-ROW($B$7)),"NE",IF(AND(INDEX(T_EMP[TERMINATION DATE],ROW($B22)-ROW($B$7))&gt;0,E$7&gt;INDEX(T_EMP[TERMINATION DATE],ROW($B22)-ROW($B$7))),"NE",IF(NOT(ISERROR(MATCH(E$7,L_HOLS,0))),"H",IF(INDEX(L_WKNDVAL,WEEKDAY(E$7,1))=1,"WKND",INDEX(T_LEAVE[LEAVE TYPE],SUMPRODUCT(--(T_LEAVE[EMPLOYEE NAME]=$B22),--(T_LEAVE[START DATE]&lt;=E$7),--(T_LEAVE[END DATE]&gt;=E$7),ROW(T_LEAVE[LEAVE TYPE]))-ROW(T_LEAVE[#Headers]))))))),"")</f>
        <v/>
      </c>
      <c r="F22" s="90" t="str">
        <f>IFERROR(IF(F$7="","NA",IF(F$7&lt;INDEX(T_EMP[START DATE],ROW($B22)-ROW($B$7)),"NE",IF(AND(INDEX(T_EMP[TERMINATION DATE],ROW($B22)-ROW($B$7))&gt;0,F$7&gt;INDEX(T_EMP[TERMINATION DATE],ROW($B22)-ROW($B$7))),"NE",IF(NOT(ISERROR(MATCH(F$7,L_HOLS,0))),"H",IF(INDEX(L_WKNDVAL,WEEKDAY(F$7,1))=1,"WKND",INDEX(T_LEAVE[LEAVE TYPE],SUMPRODUCT(--(T_LEAVE[EMPLOYEE NAME]=$B22),--(T_LEAVE[START DATE]&lt;=F$7),--(T_LEAVE[END DATE]&gt;=F$7),ROW(T_LEAVE[LEAVE TYPE]))-ROW(T_LEAVE[#Headers]))))))),"")</f>
        <v/>
      </c>
      <c r="G22" s="90" t="str">
        <f>IFERROR(IF(G$7="","NA",IF(G$7&lt;INDEX(T_EMP[START DATE],ROW($B22)-ROW($B$7)),"NE",IF(AND(INDEX(T_EMP[TERMINATION DATE],ROW($B22)-ROW($B$7))&gt;0,G$7&gt;INDEX(T_EMP[TERMINATION DATE],ROW($B22)-ROW($B$7))),"NE",IF(NOT(ISERROR(MATCH(G$7,L_HOLS,0))),"H",IF(INDEX(L_WKNDVAL,WEEKDAY(G$7,1))=1,"WKND",INDEX(T_LEAVE[LEAVE TYPE],SUMPRODUCT(--(T_LEAVE[EMPLOYEE NAME]=$B22),--(T_LEAVE[START DATE]&lt;=G$7),--(T_LEAVE[END DATE]&gt;=G$7),ROW(T_LEAVE[LEAVE TYPE]))-ROW(T_LEAVE[#Headers]))))))),"")</f>
        <v/>
      </c>
      <c r="H22" s="90" t="str">
        <f>IFERROR(IF(H$7="","NA",IF(H$7&lt;INDEX(T_EMP[START DATE],ROW($B22)-ROW($B$7)),"NE",IF(AND(INDEX(T_EMP[TERMINATION DATE],ROW($B22)-ROW($B$7))&gt;0,H$7&gt;INDEX(T_EMP[TERMINATION DATE],ROW($B22)-ROW($B$7))),"NE",IF(NOT(ISERROR(MATCH(H$7,L_HOLS,0))),"H",IF(INDEX(L_WKNDVAL,WEEKDAY(H$7,1))=1,"WKND",INDEX(T_LEAVE[LEAVE TYPE],SUMPRODUCT(--(T_LEAVE[EMPLOYEE NAME]=$B22),--(T_LEAVE[START DATE]&lt;=H$7),--(T_LEAVE[END DATE]&gt;=H$7),ROW(T_LEAVE[LEAVE TYPE]))-ROW(T_LEAVE[#Headers]))))))),"")</f>
        <v/>
      </c>
      <c r="I22" s="90" t="str">
        <f>IFERROR(IF(I$7="","NA",IF(I$7&lt;INDEX(T_EMP[START DATE],ROW($B22)-ROW($B$7)),"NE",IF(AND(INDEX(T_EMP[TERMINATION DATE],ROW($B22)-ROW($B$7))&gt;0,I$7&gt;INDEX(T_EMP[TERMINATION DATE],ROW($B22)-ROW($B$7))),"NE",IF(NOT(ISERROR(MATCH(I$7,L_HOLS,0))),"H",IF(INDEX(L_WKNDVAL,WEEKDAY(I$7,1))=1,"WKND",INDEX(T_LEAVE[LEAVE TYPE],SUMPRODUCT(--(T_LEAVE[EMPLOYEE NAME]=$B22),--(T_LEAVE[START DATE]&lt;=I$7),--(T_LEAVE[END DATE]&gt;=I$7),ROW(T_LEAVE[LEAVE TYPE]))-ROW(T_LEAVE[#Headers]))))))),"")</f>
        <v/>
      </c>
      <c r="J22" s="90" t="str">
        <f>IFERROR(IF(J$7="","NA",IF(J$7&lt;INDEX(T_EMP[START DATE],ROW($B22)-ROW($B$7)),"NE",IF(AND(INDEX(T_EMP[TERMINATION DATE],ROW($B22)-ROW($B$7))&gt;0,J$7&gt;INDEX(T_EMP[TERMINATION DATE],ROW($B22)-ROW($B$7))),"NE",IF(NOT(ISERROR(MATCH(J$7,L_HOLS,0))),"H",IF(INDEX(L_WKNDVAL,WEEKDAY(J$7,1))=1,"WKND",INDEX(T_LEAVE[LEAVE TYPE],SUMPRODUCT(--(T_LEAVE[EMPLOYEE NAME]=$B22),--(T_LEAVE[START DATE]&lt;=J$7),--(T_LEAVE[END DATE]&gt;=J$7),ROW(T_LEAVE[LEAVE TYPE]))-ROW(T_LEAVE[#Headers]))))))),"")</f>
        <v/>
      </c>
      <c r="K22" s="90" t="str">
        <f>IFERROR(IF(K$7="","NA",IF(K$7&lt;INDEX(T_EMP[START DATE],ROW($B22)-ROW($B$7)),"NE",IF(AND(INDEX(T_EMP[TERMINATION DATE],ROW($B22)-ROW($B$7))&gt;0,K$7&gt;INDEX(T_EMP[TERMINATION DATE],ROW($B22)-ROW($B$7))),"NE",IF(NOT(ISERROR(MATCH(K$7,L_HOLS,0))),"H",IF(INDEX(L_WKNDVAL,WEEKDAY(K$7,1))=1,"WKND",INDEX(T_LEAVE[LEAVE TYPE],SUMPRODUCT(--(T_LEAVE[EMPLOYEE NAME]=$B22),--(T_LEAVE[START DATE]&lt;=K$7),--(T_LEAVE[END DATE]&gt;=K$7),ROW(T_LEAVE[LEAVE TYPE]))-ROW(T_LEAVE[#Headers]))))))),"")</f>
        <v/>
      </c>
      <c r="L22" s="90" t="str">
        <f>IFERROR(IF(L$7="","NA",IF(L$7&lt;INDEX(T_EMP[START DATE],ROW($B22)-ROW($B$7)),"NE",IF(AND(INDEX(T_EMP[TERMINATION DATE],ROW($B22)-ROW($B$7))&gt;0,L$7&gt;INDEX(T_EMP[TERMINATION DATE],ROW($B22)-ROW($B$7))),"NE",IF(NOT(ISERROR(MATCH(L$7,L_HOLS,0))),"H",IF(INDEX(L_WKNDVAL,WEEKDAY(L$7,1))=1,"WKND",INDEX(T_LEAVE[LEAVE TYPE],SUMPRODUCT(--(T_LEAVE[EMPLOYEE NAME]=$B22),--(T_LEAVE[START DATE]&lt;=L$7),--(T_LEAVE[END DATE]&gt;=L$7),ROW(T_LEAVE[LEAVE TYPE]))-ROW(T_LEAVE[#Headers]))))))),"")</f>
        <v/>
      </c>
      <c r="M22" s="90" t="str">
        <f>IFERROR(IF(M$7="","NA",IF(M$7&lt;INDEX(T_EMP[START DATE],ROW($B22)-ROW($B$7)),"NE",IF(AND(INDEX(T_EMP[TERMINATION DATE],ROW($B22)-ROW($B$7))&gt;0,M$7&gt;INDEX(T_EMP[TERMINATION DATE],ROW($B22)-ROW($B$7))),"NE",IF(NOT(ISERROR(MATCH(M$7,L_HOLS,0))),"H",IF(INDEX(L_WKNDVAL,WEEKDAY(M$7,1))=1,"WKND",INDEX(T_LEAVE[LEAVE TYPE],SUMPRODUCT(--(T_LEAVE[EMPLOYEE NAME]=$B22),--(T_LEAVE[START DATE]&lt;=M$7),--(T_LEAVE[END DATE]&gt;=M$7),ROW(T_LEAVE[LEAVE TYPE]))-ROW(T_LEAVE[#Headers]))))))),"")</f>
        <v/>
      </c>
      <c r="N22" s="90" t="str">
        <f>IFERROR(IF(N$7="","NA",IF(N$7&lt;INDEX(T_EMP[START DATE],ROW($B22)-ROW($B$7)),"NE",IF(AND(INDEX(T_EMP[TERMINATION DATE],ROW($B22)-ROW($B$7))&gt;0,N$7&gt;INDEX(T_EMP[TERMINATION DATE],ROW($B22)-ROW($B$7))),"NE",IF(NOT(ISERROR(MATCH(N$7,L_HOLS,0))),"H",IF(INDEX(L_WKNDVAL,WEEKDAY(N$7,1))=1,"WKND",INDEX(T_LEAVE[LEAVE TYPE],SUMPRODUCT(--(T_LEAVE[EMPLOYEE NAME]=$B22),--(T_LEAVE[START DATE]&lt;=N$7),--(T_LEAVE[END DATE]&gt;=N$7),ROW(T_LEAVE[LEAVE TYPE]))-ROW(T_LEAVE[#Headers]))))))),"")</f>
        <v/>
      </c>
      <c r="O22" s="90" t="str">
        <f>IFERROR(IF(O$7="","NA",IF(O$7&lt;INDEX(T_EMP[START DATE],ROW($B22)-ROW($B$7)),"NE",IF(AND(INDEX(T_EMP[TERMINATION DATE],ROW($B22)-ROW($B$7))&gt;0,O$7&gt;INDEX(T_EMP[TERMINATION DATE],ROW($B22)-ROW($B$7))),"NE",IF(NOT(ISERROR(MATCH(O$7,L_HOLS,0))),"H",IF(INDEX(L_WKNDVAL,WEEKDAY(O$7,1))=1,"WKND",INDEX(T_LEAVE[LEAVE TYPE],SUMPRODUCT(--(T_LEAVE[EMPLOYEE NAME]=$B22),--(T_LEAVE[START DATE]&lt;=O$7),--(T_LEAVE[END DATE]&gt;=O$7),ROW(T_LEAVE[LEAVE TYPE]))-ROW(T_LEAVE[#Headers]))))))),"")</f>
        <v/>
      </c>
      <c r="P22" s="90" t="str">
        <f>IFERROR(IF(P$7="","NA",IF(P$7&lt;INDEX(T_EMP[START DATE],ROW($B22)-ROW($B$7)),"NE",IF(AND(INDEX(T_EMP[TERMINATION DATE],ROW($B22)-ROW($B$7))&gt;0,P$7&gt;INDEX(T_EMP[TERMINATION DATE],ROW($B22)-ROW($B$7))),"NE",IF(NOT(ISERROR(MATCH(P$7,L_HOLS,0))),"H",IF(INDEX(L_WKNDVAL,WEEKDAY(P$7,1))=1,"WKND",INDEX(T_LEAVE[LEAVE TYPE],SUMPRODUCT(--(T_LEAVE[EMPLOYEE NAME]=$B22),--(T_LEAVE[START DATE]&lt;=P$7),--(T_LEAVE[END DATE]&gt;=P$7),ROW(T_LEAVE[LEAVE TYPE]))-ROW(T_LEAVE[#Headers]))))))),"")</f>
        <v/>
      </c>
      <c r="Q22" s="90" t="str">
        <f>IFERROR(IF(Q$7="","NA",IF(Q$7&lt;INDEX(T_EMP[START DATE],ROW($B22)-ROW($B$7)),"NE",IF(AND(INDEX(T_EMP[TERMINATION DATE],ROW($B22)-ROW($B$7))&gt;0,Q$7&gt;INDEX(T_EMP[TERMINATION DATE],ROW($B22)-ROW($B$7))),"NE",IF(NOT(ISERROR(MATCH(Q$7,L_HOLS,0))),"H",IF(INDEX(L_WKNDVAL,WEEKDAY(Q$7,1))=1,"WKND",INDEX(T_LEAVE[LEAVE TYPE],SUMPRODUCT(--(T_LEAVE[EMPLOYEE NAME]=$B22),--(T_LEAVE[START DATE]&lt;=Q$7),--(T_LEAVE[END DATE]&gt;=Q$7),ROW(T_LEAVE[LEAVE TYPE]))-ROW(T_LEAVE[#Headers]))))))),"")</f>
        <v/>
      </c>
      <c r="R22" s="90" t="str">
        <f>IFERROR(IF(R$7="","NA",IF(R$7&lt;INDEX(T_EMP[START DATE],ROW($B22)-ROW($B$7)),"NE",IF(AND(INDEX(T_EMP[TERMINATION DATE],ROW($B22)-ROW($B$7))&gt;0,R$7&gt;INDEX(T_EMP[TERMINATION DATE],ROW($B22)-ROW($B$7))),"NE",IF(NOT(ISERROR(MATCH(R$7,L_HOLS,0))),"H",IF(INDEX(L_WKNDVAL,WEEKDAY(R$7,1))=1,"WKND",INDEX(T_LEAVE[LEAVE TYPE],SUMPRODUCT(--(T_LEAVE[EMPLOYEE NAME]=$B22),--(T_LEAVE[START DATE]&lt;=R$7),--(T_LEAVE[END DATE]&gt;=R$7),ROW(T_LEAVE[LEAVE TYPE]))-ROW(T_LEAVE[#Headers]))))))),"")</f>
        <v/>
      </c>
      <c r="S22" s="90" t="str">
        <f>IFERROR(IF(S$7="","NA",IF(S$7&lt;INDEX(T_EMP[START DATE],ROW($B22)-ROW($B$7)),"NE",IF(AND(INDEX(T_EMP[TERMINATION DATE],ROW($B22)-ROW($B$7))&gt;0,S$7&gt;INDEX(T_EMP[TERMINATION DATE],ROW($B22)-ROW($B$7))),"NE",IF(NOT(ISERROR(MATCH(S$7,L_HOLS,0))),"H",IF(INDEX(L_WKNDVAL,WEEKDAY(S$7,1))=1,"WKND",INDEX(T_LEAVE[LEAVE TYPE],SUMPRODUCT(--(T_LEAVE[EMPLOYEE NAME]=$B22),--(T_LEAVE[START DATE]&lt;=S$7),--(T_LEAVE[END DATE]&gt;=S$7),ROW(T_LEAVE[LEAVE TYPE]))-ROW(T_LEAVE[#Headers]))))))),"")</f>
        <v/>
      </c>
      <c r="T22" s="90" t="str">
        <f>IFERROR(IF(T$7="","NA",IF(T$7&lt;INDEX(T_EMP[START DATE],ROW($B22)-ROW($B$7)),"NE",IF(AND(INDEX(T_EMP[TERMINATION DATE],ROW($B22)-ROW($B$7))&gt;0,T$7&gt;INDEX(T_EMP[TERMINATION DATE],ROW($B22)-ROW($B$7))),"NE",IF(NOT(ISERROR(MATCH(T$7,L_HOLS,0))),"H",IF(INDEX(L_WKNDVAL,WEEKDAY(T$7,1))=1,"WKND",INDEX(T_LEAVE[LEAVE TYPE],SUMPRODUCT(--(T_LEAVE[EMPLOYEE NAME]=$B22),--(T_LEAVE[START DATE]&lt;=T$7),--(T_LEAVE[END DATE]&gt;=T$7),ROW(T_LEAVE[LEAVE TYPE]))-ROW(T_LEAVE[#Headers]))))))),"")</f>
        <v/>
      </c>
      <c r="U22" s="90" t="str">
        <f>IFERROR(IF(U$7="","NA",IF(U$7&lt;INDEX(T_EMP[START DATE],ROW($B22)-ROW($B$7)),"NE",IF(AND(INDEX(T_EMP[TERMINATION DATE],ROW($B22)-ROW($B$7))&gt;0,U$7&gt;INDEX(T_EMP[TERMINATION DATE],ROW($B22)-ROW($B$7))),"NE",IF(NOT(ISERROR(MATCH(U$7,L_HOLS,0))),"H",IF(INDEX(L_WKNDVAL,WEEKDAY(U$7,1))=1,"WKND",INDEX(T_LEAVE[LEAVE TYPE],SUMPRODUCT(--(T_LEAVE[EMPLOYEE NAME]=$B22),--(T_LEAVE[START DATE]&lt;=U$7),--(T_LEAVE[END DATE]&gt;=U$7),ROW(T_LEAVE[LEAVE TYPE]))-ROW(T_LEAVE[#Headers]))))))),"")</f>
        <v/>
      </c>
      <c r="V22" s="90" t="str">
        <f>IFERROR(IF(V$7="","NA",IF(V$7&lt;INDEX(T_EMP[START DATE],ROW($B22)-ROW($B$7)),"NE",IF(AND(INDEX(T_EMP[TERMINATION DATE],ROW($B22)-ROW($B$7))&gt;0,V$7&gt;INDEX(T_EMP[TERMINATION DATE],ROW($B22)-ROW($B$7))),"NE",IF(NOT(ISERROR(MATCH(V$7,L_HOLS,0))),"H",IF(INDEX(L_WKNDVAL,WEEKDAY(V$7,1))=1,"WKND",INDEX(T_LEAVE[LEAVE TYPE],SUMPRODUCT(--(T_LEAVE[EMPLOYEE NAME]=$B22),--(T_LEAVE[START DATE]&lt;=V$7),--(T_LEAVE[END DATE]&gt;=V$7),ROW(T_LEAVE[LEAVE TYPE]))-ROW(T_LEAVE[#Headers]))))))),"")</f>
        <v/>
      </c>
      <c r="W22" s="90" t="str">
        <f>IFERROR(IF(W$7="","NA",IF(W$7&lt;INDEX(T_EMP[START DATE],ROW($B22)-ROW($B$7)),"NE",IF(AND(INDEX(T_EMP[TERMINATION DATE],ROW($B22)-ROW($B$7))&gt;0,W$7&gt;INDEX(T_EMP[TERMINATION DATE],ROW($B22)-ROW($B$7))),"NE",IF(NOT(ISERROR(MATCH(W$7,L_HOLS,0))),"H",IF(INDEX(L_WKNDVAL,WEEKDAY(W$7,1))=1,"WKND",INDEX(T_LEAVE[LEAVE TYPE],SUMPRODUCT(--(T_LEAVE[EMPLOYEE NAME]=$B22),--(T_LEAVE[START DATE]&lt;=W$7),--(T_LEAVE[END DATE]&gt;=W$7),ROW(T_LEAVE[LEAVE TYPE]))-ROW(T_LEAVE[#Headers]))))))),"")</f>
        <v/>
      </c>
      <c r="X22" s="90" t="str">
        <f>IFERROR(IF(X$7="","NA",IF(X$7&lt;INDEX(T_EMP[START DATE],ROW($B22)-ROW($B$7)),"NE",IF(AND(INDEX(T_EMP[TERMINATION DATE],ROW($B22)-ROW($B$7))&gt;0,X$7&gt;INDEX(T_EMP[TERMINATION DATE],ROW($B22)-ROW($B$7))),"NE",IF(NOT(ISERROR(MATCH(X$7,L_HOLS,0))),"H",IF(INDEX(L_WKNDVAL,WEEKDAY(X$7,1))=1,"WKND",INDEX(T_LEAVE[LEAVE TYPE],SUMPRODUCT(--(T_LEAVE[EMPLOYEE NAME]=$B22),--(T_LEAVE[START DATE]&lt;=X$7),--(T_LEAVE[END DATE]&gt;=X$7),ROW(T_LEAVE[LEAVE TYPE]))-ROW(T_LEAVE[#Headers]))))))),"")</f>
        <v/>
      </c>
      <c r="Y22" s="90" t="str">
        <f>IFERROR(IF(Y$7="","NA",IF(Y$7&lt;INDEX(T_EMP[START DATE],ROW($B22)-ROW($B$7)),"NE",IF(AND(INDEX(T_EMP[TERMINATION DATE],ROW($B22)-ROW($B$7))&gt;0,Y$7&gt;INDEX(T_EMP[TERMINATION DATE],ROW($B22)-ROW($B$7))),"NE",IF(NOT(ISERROR(MATCH(Y$7,L_HOLS,0))),"H",IF(INDEX(L_WKNDVAL,WEEKDAY(Y$7,1))=1,"WKND",INDEX(T_LEAVE[LEAVE TYPE],SUMPRODUCT(--(T_LEAVE[EMPLOYEE NAME]=$B22),--(T_LEAVE[START DATE]&lt;=Y$7),--(T_LEAVE[END DATE]&gt;=Y$7),ROW(T_LEAVE[LEAVE TYPE]))-ROW(T_LEAVE[#Headers]))))))),"")</f>
        <v/>
      </c>
      <c r="Z22" s="90" t="str">
        <f>IFERROR(IF(Z$7="","NA",IF(Z$7&lt;INDEX(T_EMP[START DATE],ROW($B22)-ROW($B$7)),"NE",IF(AND(INDEX(T_EMP[TERMINATION DATE],ROW($B22)-ROW($B$7))&gt;0,Z$7&gt;INDEX(T_EMP[TERMINATION DATE],ROW($B22)-ROW($B$7))),"NE",IF(NOT(ISERROR(MATCH(Z$7,L_HOLS,0))),"H",IF(INDEX(L_WKNDVAL,WEEKDAY(Z$7,1))=1,"WKND",INDEX(T_LEAVE[LEAVE TYPE],SUMPRODUCT(--(T_LEAVE[EMPLOYEE NAME]=$B22),--(T_LEAVE[START DATE]&lt;=Z$7),--(T_LEAVE[END DATE]&gt;=Z$7),ROW(T_LEAVE[LEAVE TYPE]))-ROW(T_LEAVE[#Headers]))))))),"")</f>
        <v/>
      </c>
      <c r="AA22" s="90" t="str">
        <f>IFERROR(IF(AA$7="","NA",IF(AA$7&lt;INDEX(T_EMP[START DATE],ROW($B22)-ROW($B$7)),"NE",IF(AND(INDEX(T_EMP[TERMINATION DATE],ROW($B22)-ROW($B$7))&gt;0,AA$7&gt;INDEX(T_EMP[TERMINATION DATE],ROW($B22)-ROW($B$7))),"NE",IF(NOT(ISERROR(MATCH(AA$7,L_HOLS,0))),"H",IF(INDEX(L_WKNDVAL,WEEKDAY(AA$7,1))=1,"WKND",INDEX(T_LEAVE[LEAVE TYPE],SUMPRODUCT(--(T_LEAVE[EMPLOYEE NAME]=$B22),--(T_LEAVE[START DATE]&lt;=AA$7),--(T_LEAVE[END DATE]&gt;=AA$7),ROW(T_LEAVE[LEAVE TYPE]))-ROW(T_LEAVE[#Headers]))))))),"")</f>
        <v/>
      </c>
      <c r="AB22" s="90" t="str">
        <f>IFERROR(IF(AB$7="","NA",IF(AB$7&lt;INDEX(T_EMP[START DATE],ROW($B22)-ROW($B$7)),"NE",IF(AND(INDEX(T_EMP[TERMINATION DATE],ROW($B22)-ROW($B$7))&gt;0,AB$7&gt;INDEX(T_EMP[TERMINATION DATE],ROW($B22)-ROW($B$7))),"NE",IF(NOT(ISERROR(MATCH(AB$7,L_HOLS,0))),"H",IF(INDEX(L_WKNDVAL,WEEKDAY(AB$7,1))=1,"WKND",INDEX(T_LEAVE[LEAVE TYPE],SUMPRODUCT(--(T_LEAVE[EMPLOYEE NAME]=$B22),--(T_LEAVE[START DATE]&lt;=AB$7),--(T_LEAVE[END DATE]&gt;=AB$7),ROW(T_LEAVE[LEAVE TYPE]))-ROW(T_LEAVE[#Headers]))))))),"")</f>
        <v/>
      </c>
      <c r="AC22" s="90" t="str">
        <f>IFERROR(IF(AC$7="","NA",IF(AC$7&lt;INDEX(T_EMP[START DATE],ROW($B22)-ROW($B$7)),"NE",IF(AND(INDEX(T_EMP[TERMINATION DATE],ROW($B22)-ROW($B$7))&gt;0,AC$7&gt;INDEX(T_EMP[TERMINATION DATE],ROW($B22)-ROW($B$7))),"NE",IF(NOT(ISERROR(MATCH(AC$7,L_HOLS,0))),"H",IF(INDEX(L_WKNDVAL,WEEKDAY(AC$7,1))=1,"WKND",INDEX(T_LEAVE[LEAVE TYPE],SUMPRODUCT(--(T_LEAVE[EMPLOYEE NAME]=$B22),--(T_LEAVE[START DATE]&lt;=AC$7),--(T_LEAVE[END DATE]&gt;=AC$7),ROW(T_LEAVE[LEAVE TYPE]))-ROW(T_LEAVE[#Headers]))))))),"")</f>
        <v/>
      </c>
      <c r="AD22" s="90" t="str">
        <f>IFERROR(IF(AD$7="","NA",IF(AD$7&lt;INDEX(T_EMP[START DATE],ROW($B22)-ROW($B$7)),"NE",IF(AND(INDEX(T_EMP[TERMINATION DATE],ROW($B22)-ROW($B$7))&gt;0,AD$7&gt;INDEX(T_EMP[TERMINATION DATE],ROW($B22)-ROW($B$7))),"NE",IF(NOT(ISERROR(MATCH(AD$7,L_HOLS,0))),"H",IF(INDEX(L_WKNDVAL,WEEKDAY(AD$7,1))=1,"WKND",INDEX(T_LEAVE[LEAVE TYPE],SUMPRODUCT(--(T_LEAVE[EMPLOYEE NAME]=$B22),--(T_LEAVE[START DATE]&lt;=AD$7),--(T_LEAVE[END DATE]&gt;=AD$7),ROW(T_LEAVE[LEAVE TYPE]))-ROW(T_LEAVE[#Headers]))))))),"")</f>
        <v/>
      </c>
      <c r="AE22" s="90" t="str">
        <f>IFERROR(IF(AE$7="","NA",IF(AE$7&lt;INDEX(T_EMP[START DATE],ROW($B22)-ROW($B$7)),"NE",IF(AND(INDEX(T_EMP[TERMINATION DATE],ROW($B22)-ROW($B$7))&gt;0,AE$7&gt;INDEX(T_EMP[TERMINATION DATE],ROW($B22)-ROW($B$7))),"NE",IF(NOT(ISERROR(MATCH(AE$7,L_HOLS,0))),"H",IF(INDEX(L_WKNDVAL,WEEKDAY(AE$7,1))=1,"WKND",INDEX(T_LEAVE[LEAVE TYPE],SUMPRODUCT(--(T_LEAVE[EMPLOYEE NAME]=$B22),--(T_LEAVE[START DATE]&lt;=AE$7),--(T_LEAVE[END DATE]&gt;=AE$7),ROW(T_LEAVE[LEAVE TYPE]))-ROW(T_LEAVE[#Headers]))))))),"")</f>
        <v/>
      </c>
      <c r="AF22" s="90" t="str">
        <f>IFERROR(IF(AF$7="","NA",IF(AF$7&lt;INDEX(T_EMP[START DATE],ROW($B22)-ROW($B$7)),"NE",IF(AND(INDEX(T_EMP[TERMINATION DATE],ROW($B22)-ROW($B$7))&gt;0,AF$7&gt;INDEX(T_EMP[TERMINATION DATE],ROW($B22)-ROW($B$7))),"NE",IF(NOT(ISERROR(MATCH(AF$7,L_HOLS,0))),"H",IF(INDEX(L_WKNDVAL,WEEKDAY(AF$7,1))=1,"WKND",INDEX(T_LEAVE[LEAVE TYPE],SUMPRODUCT(--(T_LEAVE[EMPLOYEE NAME]=$B22),--(T_LEAVE[START DATE]&lt;=AF$7),--(T_LEAVE[END DATE]&gt;=AF$7),ROW(T_LEAVE[LEAVE TYPE]))-ROW(T_LEAVE[#Headers]))))))),"")</f>
        <v/>
      </c>
      <c r="AG22" s="90" t="str">
        <f>IFERROR(IF(AG$7="","NA",IF(AG$7&lt;INDEX(T_EMP[START DATE],ROW($B22)-ROW($B$7)),"NE",IF(AND(INDEX(T_EMP[TERMINATION DATE],ROW($B22)-ROW($B$7))&gt;0,AG$7&gt;INDEX(T_EMP[TERMINATION DATE],ROW($B22)-ROW($B$7))),"NE",IF(NOT(ISERROR(MATCH(AG$7,L_HOLS,0))),"H",IF(INDEX(L_WKNDVAL,WEEKDAY(AG$7,1))=1,"WKND",INDEX(T_LEAVE[LEAVE TYPE],SUMPRODUCT(--(T_LEAVE[EMPLOYEE NAME]=$B22),--(T_LEAVE[START DATE]&lt;=AG$7),--(T_LEAVE[END DATE]&gt;=AG$7),ROW(T_LEAVE[LEAVE TYPE]))-ROW(T_LEAVE[#Headers]))))))),"")</f>
        <v>NA</v>
      </c>
      <c r="AH22" s="68"/>
      <c r="AI22" s="94" t="str">
        <f>IF(OR($B22="",AI$7=""),"",COUNTIFS($C22:$AG22,AI$7)*INDEX(T_LEAVETYPE[DAY VALUE],1))</f>
        <v/>
      </c>
      <c r="AJ22" s="94" t="str">
        <f>IF(OR($B22="",AJ$7=""),"",COUNTIFS($C22:$AG22,AJ$7)*INDEX(T_LEAVETYPE[DAY VALUE],2))</f>
        <v/>
      </c>
      <c r="AK22" s="94" t="str">
        <f>IF(OR($B22="",AK$7=""),"",COUNTIFS($C22:$AG22,AK$7)*INDEX(T_LEAVETYPE[DAY VALUE],3))</f>
        <v/>
      </c>
      <c r="AL22" s="94" t="str">
        <f>IF(OR($B22="",AL$7=""),"",COUNTIFS($C22:$AG22,AL$7)*INDEX(T_LEAVETYPE[DAY VALUE],4))</f>
        <v/>
      </c>
      <c r="AM22" s="95" t="str">
        <f>IF(OR($B22="",AM$7=""),"",COUNTIFS($C22:$AG22,AM$7)*INDEX(T_LEAVETYPE[DAY VALUE],5))</f>
        <v/>
      </c>
      <c r="AN22" s="98" t="str">
        <f t="shared" si="2"/>
        <v/>
      </c>
      <c r="AO22" s="99" t="str">
        <f t="shared" si="3"/>
        <v/>
      </c>
    </row>
    <row r="23" spans="2:41" x14ac:dyDescent="0.25">
      <c r="B23" s="86" t="str">
        <f>IFERROR(INDEX(T_EMP[EMPLOYEE NAME],ROW(B23)-ROW($B$7)),"")</f>
        <v/>
      </c>
      <c r="C23" s="89" t="str">
        <f>IFERROR(IF(C$7="","NA",IF(C$7&lt;INDEX(T_EMP[START DATE],ROW($B23)-ROW($B$7)),"NE",IF(AND(INDEX(T_EMP[TERMINATION DATE],ROW($B23)-ROW($B$7))&gt;0,C$7&gt;INDEX(T_EMP[TERMINATION DATE],ROW($B23)-ROW($B$7))),"NE",IF(NOT(ISERROR(MATCH(C$7,L_HOLS,0))),"H",IF(INDEX(L_WKNDVAL,WEEKDAY(C$7,1))=1,"WKND",INDEX(T_LEAVE[LEAVE TYPE],SUMPRODUCT(--(T_LEAVE[EMPLOYEE NAME]=$B23),--(T_LEAVE[START DATE]&lt;=C$7),--(T_LEAVE[END DATE]&gt;=C$7),ROW(T_LEAVE[LEAVE TYPE]))-ROW(T_LEAVE[#Headers]))))))),"")</f>
        <v/>
      </c>
      <c r="D23" s="90" t="str">
        <f>IFERROR(IF(D$7="","NA",IF(D$7&lt;INDEX(T_EMP[START DATE],ROW($B23)-ROW($B$7)),"NE",IF(AND(INDEX(T_EMP[TERMINATION DATE],ROW($B23)-ROW($B$7))&gt;0,D$7&gt;INDEX(T_EMP[TERMINATION DATE],ROW($B23)-ROW($B$7))),"NE",IF(NOT(ISERROR(MATCH(D$7,L_HOLS,0))),"H",IF(INDEX(L_WKNDVAL,WEEKDAY(D$7,1))=1,"WKND",INDEX(T_LEAVE[LEAVE TYPE],SUMPRODUCT(--(T_LEAVE[EMPLOYEE NAME]=$B23),--(T_LEAVE[START DATE]&lt;=D$7),--(T_LEAVE[END DATE]&gt;=D$7),ROW(T_LEAVE[LEAVE TYPE]))-ROW(T_LEAVE[#Headers]))))))),"")</f>
        <v/>
      </c>
      <c r="E23" s="90" t="str">
        <f>IFERROR(IF(E$7="","NA",IF(E$7&lt;INDEX(T_EMP[START DATE],ROW($B23)-ROW($B$7)),"NE",IF(AND(INDEX(T_EMP[TERMINATION DATE],ROW($B23)-ROW($B$7))&gt;0,E$7&gt;INDEX(T_EMP[TERMINATION DATE],ROW($B23)-ROW($B$7))),"NE",IF(NOT(ISERROR(MATCH(E$7,L_HOLS,0))),"H",IF(INDEX(L_WKNDVAL,WEEKDAY(E$7,1))=1,"WKND",INDEX(T_LEAVE[LEAVE TYPE],SUMPRODUCT(--(T_LEAVE[EMPLOYEE NAME]=$B23),--(T_LEAVE[START DATE]&lt;=E$7),--(T_LEAVE[END DATE]&gt;=E$7),ROW(T_LEAVE[LEAVE TYPE]))-ROW(T_LEAVE[#Headers]))))))),"")</f>
        <v/>
      </c>
      <c r="F23" s="90" t="str">
        <f>IFERROR(IF(F$7="","NA",IF(F$7&lt;INDEX(T_EMP[START DATE],ROW($B23)-ROW($B$7)),"NE",IF(AND(INDEX(T_EMP[TERMINATION DATE],ROW($B23)-ROW($B$7))&gt;0,F$7&gt;INDEX(T_EMP[TERMINATION DATE],ROW($B23)-ROW($B$7))),"NE",IF(NOT(ISERROR(MATCH(F$7,L_HOLS,0))),"H",IF(INDEX(L_WKNDVAL,WEEKDAY(F$7,1))=1,"WKND",INDEX(T_LEAVE[LEAVE TYPE],SUMPRODUCT(--(T_LEAVE[EMPLOYEE NAME]=$B23),--(T_LEAVE[START DATE]&lt;=F$7),--(T_LEAVE[END DATE]&gt;=F$7),ROW(T_LEAVE[LEAVE TYPE]))-ROW(T_LEAVE[#Headers]))))))),"")</f>
        <v/>
      </c>
      <c r="G23" s="90" t="str">
        <f>IFERROR(IF(G$7="","NA",IF(G$7&lt;INDEX(T_EMP[START DATE],ROW($B23)-ROW($B$7)),"NE",IF(AND(INDEX(T_EMP[TERMINATION DATE],ROW($B23)-ROW($B$7))&gt;0,G$7&gt;INDEX(T_EMP[TERMINATION DATE],ROW($B23)-ROW($B$7))),"NE",IF(NOT(ISERROR(MATCH(G$7,L_HOLS,0))),"H",IF(INDEX(L_WKNDVAL,WEEKDAY(G$7,1))=1,"WKND",INDEX(T_LEAVE[LEAVE TYPE],SUMPRODUCT(--(T_LEAVE[EMPLOYEE NAME]=$B23),--(T_LEAVE[START DATE]&lt;=G$7),--(T_LEAVE[END DATE]&gt;=G$7),ROW(T_LEAVE[LEAVE TYPE]))-ROW(T_LEAVE[#Headers]))))))),"")</f>
        <v/>
      </c>
      <c r="H23" s="90" t="str">
        <f>IFERROR(IF(H$7="","NA",IF(H$7&lt;INDEX(T_EMP[START DATE],ROW($B23)-ROW($B$7)),"NE",IF(AND(INDEX(T_EMP[TERMINATION DATE],ROW($B23)-ROW($B$7))&gt;0,H$7&gt;INDEX(T_EMP[TERMINATION DATE],ROW($B23)-ROW($B$7))),"NE",IF(NOT(ISERROR(MATCH(H$7,L_HOLS,0))),"H",IF(INDEX(L_WKNDVAL,WEEKDAY(H$7,1))=1,"WKND",INDEX(T_LEAVE[LEAVE TYPE],SUMPRODUCT(--(T_LEAVE[EMPLOYEE NAME]=$B23),--(T_LEAVE[START DATE]&lt;=H$7),--(T_LEAVE[END DATE]&gt;=H$7),ROW(T_LEAVE[LEAVE TYPE]))-ROW(T_LEAVE[#Headers]))))))),"")</f>
        <v/>
      </c>
      <c r="I23" s="90" t="str">
        <f>IFERROR(IF(I$7="","NA",IF(I$7&lt;INDEX(T_EMP[START DATE],ROW($B23)-ROW($B$7)),"NE",IF(AND(INDEX(T_EMP[TERMINATION DATE],ROW($B23)-ROW($B$7))&gt;0,I$7&gt;INDEX(T_EMP[TERMINATION DATE],ROW($B23)-ROW($B$7))),"NE",IF(NOT(ISERROR(MATCH(I$7,L_HOLS,0))),"H",IF(INDEX(L_WKNDVAL,WEEKDAY(I$7,1))=1,"WKND",INDEX(T_LEAVE[LEAVE TYPE],SUMPRODUCT(--(T_LEAVE[EMPLOYEE NAME]=$B23),--(T_LEAVE[START DATE]&lt;=I$7),--(T_LEAVE[END DATE]&gt;=I$7),ROW(T_LEAVE[LEAVE TYPE]))-ROW(T_LEAVE[#Headers]))))))),"")</f>
        <v/>
      </c>
      <c r="J23" s="90" t="str">
        <f>IFERROR(IF(J$7="","NA",IF(J$7&lt;INDEX(T_EMP[START DATE],ROW($B23)-ROW($B$7)),"NE",IF(AND(INDEX(T_EMP[TERMINATION DATE],ROW($B23)-ROW($B$7))&gt;0,J$7&gt;INDEX(T_EMP[TERMINATION DATE],ROW($B23)-ROW($B$7))),"NE",IF(NOT(ISERROR(MATCH(J$7,L_HOLS,0))),"H",IF(INDEX(L_WKNDVAL,WEEKDAY(J$7,1))=1,"WKND",INDEX(T_LEAVE[LEAVE TYPE],SUMPRODUCT(--(T_LEAVE[EMPLOYEE NAME]=$B23),--(T_LEAVE[START DATE]&lt;=J$7),--(T_LEAVE[END DATE]&gt;=J$7),ROW(T_LEAVE[LEAVE TYPE]))-ROW(T_LEAVE[#Headers]))))))),"")</f>
        <v/>
      </c>
      <c r="K23" s="90" t="str">
        <f>IFERROR(IF(K$7="","NA",IF(K$7&lt;INDEX(T_EMP[START DATE],ROW($B23)-ROW($B$7)),"NE",IF(AND(INDEX(T_EMP[TERMINATION DATE],ROW($B23)-ROW($B$7))&gt;0,K$7&gt;INDEX(T_EMP[TERMINATION DATE],ROW($B23)-ROW($B$7))),"NE",IF(NOT(ISERROR(MATCH(K$7,L_HOLS,0))),"H",IF(INDEX(L_WKNDVAL,WEEKDAY(K$7,1))=1,"WKND",INDEX(T_LEAVE[LEAVE TYPE],SUMPRODUCT(--(T_LEAVE[EMPLOYEE NAME]=$B23),--(T_LEAVE[START DATE]&lt;=K$7),--(T_LEAVE[END DATE]&gt;=K$7),ROW(T_LEAVE[LEAVE TYPE]))-ROW(T_LEAVE[#Headers]))))))),"")</f>
        <v/>
      </c>
      <c r="L23" s="90" t="str">
        <f>IFERROR(IF(L$7="","NA",IF(L$7&lt;INDEX(T_EMP[START DATE],ROW($B23)-ROW($B$7)),"NE",IF(AND(INDEX(T_EMP[TERMINATION DATE],ROW($B23)-ROW($B$7))&gt;0,L$7&gt;INDEX(T_EMP[TERMINATION DATE],ROW($B23)-ROW($B$7))),"NE",IF(NOT(ISERROR(MATCH(L$7,L_HOLS,0))),"H",IF(INDEX(L_WKNDVAL,WEEKDAY(L$7,1))=1,"WKND",INDEX(T_LEAVE[LEAVE TYPE],SUMPRODUCT(--(T_LEAVE[EMPLOYEE NAME]=$B23),--(T_LEAVE[START DATE]&lt;=L$7),--(T_LEAVE[END DATE]&gt;=L$7),ROW(T_LEAVE[LEAVE TYPE]))-ROW(T_LEAVE[#Headers]))))))),"")</f>
        <v/>
      </c>
      <c r="M23" s="90" t="str">
        <f>IFERROR(IF(M$7="","NA",IF(M$7&lt;INDEX(T_EMP[START DATE],ROW($B23)-ROW($B$7)),"NE",IF(AND(INDEX(T_EMP[TERMINATION DATE],ROW($B23)-ROW($B$7))&gt;0,M$7&gt;INDEX(T_EMP[TERMINATION DATE],ROW($B23)-ROW($B$7))),"NE",IF(NOT(ISERROR(MATCH(M$7,L_HOLS,0))),"H",IF(INDEX(L_WKNDVAL,WEEKDAY(M$7,1))=1,"WKND",INDEX(T_LEAVE[LEAVE TYPE],SUMPRODUCT(--(T_LEAVE[EMPLOYEE NAME]=$B23),--(T_LEAVE[START DATE]&lt;=M$7),--(T_LEAVE[END DATE]&gt;=M$7),ROW(T_LEAVE[LEAVE TYPE]))-ROW(T_LEAVE[#Headers]))))))),"")</f>
        <v/>
      </c>
      <c r="N23" s="90" t="str">
        <f>IFERROR(IF(N$7="","NA",IF(N$7&lt;INDEX(T_EMP[START DATE],ROW($B23)-ROW($B$7)),"NE",IF(AND(INDEX(T_EMP[TERMINATION DATE],ROW($B23)-ROW($B$7))&gt;0,N$7&gt;INDEX(T_EMP[TERMINATION DATE],ROW($B23)-ROW($B$7))),"NE",IF(NOT(ISERROR(MATCH(N$7,L_HOLS,0))),"H",IF(INDEX(L_WKNDVAL,WEEKDAY(N$7,1))=1,"WKND",INDEX(T_LEAVE[LEAVE TYPE],SUMPRODUCT(--(T_LEAVE[EMPLOYEE NAME]=$B23),--(T_LEAVE[START DATE]&lt;=N$7),--(T_LEAVE[END DATE]&gt;=N$7),ROW(T_LEAVE[LEAVE TYPE]))-ROW(T_LEAVE[#Headers]))))))),"")</f>
        <v/>
      </c>
      <c r="O23" s="90" t="str">
        <f>IFERROR(IF(O$7="","NA",IF(O$7&lt;INDEX(T_EMP[START DATE],ROW($B23)-ROW($B$7)),"NE",IF(AND(INDEX(T_EMP[TERMINATION DATE],ROW($B23)-ROW($B$7))&gt;0,O$7&gt;INDEX(T_EMP[TERMINATION DATE],ROW($B23)-ROW($B$7))),"NE",IF(NOT(ISERROR(MATCH(O$7,L_HOLS,0))),"H",IF(INDEX(L_WKNDVAL,WEEKDAY(O$7,1))=1,"WKND",INDEX(T_LEAVE[LEAVE TYPE],SUMPRODUCT(--(T_LEAVE[EMPLOYEE NAME]=$B23),--(T_LEAVE[START DATE]&lt;=O$7),--(T_LEAVE[END DATE]&gt;=O$7),ROW(T_LEAVE[LEAVE TYPE]))-ROW(T_LEAVE[#Headers]))))))),"")</f>
        <v/>
      </c>
      <c r="P23" s="90" t="str">
        <f>IFERROR(IF(P$7="","NA",IF(P$7&lt;INDEX(T_EMP[START DATE],ROW($B23)-ROW($B$7)),"NE",IF(AND(INDEX(T_EMP[TERMINATION DATE],ROW($B23)-ROW($B$7))&gt;0,P$7&gt;INDEX(T_EMP[TERMINATION DATE],ROW($B23)-ROW($B$7))),"NE",IF(NOT(ISERROR(MATCH(P$7,L_HOLS,0))),"H",IF(INDEX(L_WKNDVAL,WEEKDAY(P$7,1))=1,"WKND",INDEX(T_LEAVE[LEAVE TYPE],SUMPRODUCT(--(T_LEAVE[EMPLOYEE NAME]=$B23),--(T_LEAVE[START DATE]&lt;=P$7),--(T_LEAVE[END DATE]&gt;=P$7),ROW(T_LEAVE[LEAVE TYPE]))-ROW(T_LEAVE[#Headers]))))))),"")</f>
        <v/>
      </c>
      <c r="Q23" s="90" t="str">
        <f>IFERROR(IF(Q$7="","NA",IF(Q$7&lt;INDEX(T_EMP[START DATE],ROW($B23)-ROW($B$7)),"NE",IF(AND(INDEX(T_EMP[TERMINATION DATE],ROW($B23)-ROW($B$7))&gt;0,Q$7&gt;INDEX(T_EMP[TERMINATION DATE],ROW($B23)-ROW($B$7))),"NE",IF(NOT(ISERROR(MATCH(Q$7,L_HOLS,0))),"H",IF(INDEX(L_WKNDVAL,WEEKDAY(Q$7,1))=1,"WKND",INDEX(T_LEAVE[LEAVE TYPE],SUMPRODUCT(--(T_LEAVE[EMPLOYEE NAME]=$B23),--(T_LEAVE[START DATE]&lt;=Q$7),--(T_LEAVE[END DATE]&gt;=Q$7),ROW(T_LEAVE[LEAVE TYPE]))-ROW(T_LEAVE[#Headers]))))))),"")</f>
        <v/>
      </c>
      <c r="R23" s="90" t="str">
        <f>IFERROR(IF(R$7="","NA",IF(R$7&lt;INDEX(T_EMP[START DATE],ROW($B23)-ROW($B$7)),"NE",IF(AND(INDEX(T_EMP[TERMINATION DATE],ROW($B23)-ROW($B$7))&gt;0,R$7&gt;INDEX(T_EMP[TERMINATION DATE],ROW($B23)-ROW($B$7))),"NE",IF(NOT(ISERROR(MATCH(R$7,L_HOLS,0))),"H",IF(INDEX(L_WKNDVAL,WEEKDAY(R$7,1))=1,"WKND",INDEX(T_LEAVE[LEAVE TYPE],SUMPRODUCT(--(T_LEAVE[EMPLOYEE NAME]=$B23),--(T_LEAVE[START DATE]&lt;=R$7),--(T_LEAVE[END DATE]&gt;=R$7),ROW(T_LEAVE[LEAVE TYPE]))-ROW(T_LEAVE[#Headers]))))))),"")</f>
        <v/>
      </c>
      <c r="S23" s="90" t="str">
        <f>IFERROR(IF(S$7="","NA",IF(S$7&lt;INDEX(T_EMP[START DATE],ROW($B23)-ROW($B$7)),"NE",IF(AND(INDEX(T_EMP[TERMINATION DATE],ROW($B23)-ROW($B$7))&gt;0,S$7&gt;INDEX(T_EMP[TERMINATION DATE],ROW($B23)-ROW($B$7))),"NE",IF(NOT(ISERROR(MATCH(S$7,L_HOLS,0))),"H",IF(INDEX(L_WKNDVAL,WEEKDAY(S$7,1))=1,"WKND",INDEX(T_LEAVE[LEAVE TYPE],SUMPRODUCT(--(T_LEAVE[EMPLOYEE NAME]=$B23),--(T_LEAVE[START DATE]&lt;=S$7),--(T_LEAVE[END DATE]&gt;=S$7),ROW(T_LEAVE[LEAVE TYPE]))-ROW(T_LEAVE[#Headers]))))))),"")</f>
        <v/>
      </c>
      <c r="T23" s="90" t="str">
        <f>IFERROR(IF(T$7="","NA",IF(T$7&lt;INDEX(T_EMP[START DATE],ROW($B23)-ROW($B$7)),"NE",IF(AND(INDEX(T_EMP[TERMINATION DATE],ROW($B23)-ROW($B$7))&gt;0,T$7&gt;INDEX(T_EMP[TERMINATION DATE],ROW($B23)-ROW($B$7))),"NE",IF(NOT(ISERROR(MATCH(T$7,L_HOLS,0))),"H",IF(INDEX(L_WKNDVAL,WEEKDAY(T$7,1))=1,"WKND",INDEX(T_LEAVE[LEAVE TYPE],SUMPRODUCT(--(T_LEAVE[EMPLOYEE NAME]=$B23),--(T_LEAVE[START DATE]&lt;=T$7),--(T_LEAVE[END DATE]&gt;=T$7),ROW(T_LEAVE[LEAVE TYPE]))-ROW(T_LEAVE[#Headers]))))))),"")</f>
        <v/>
      </c>
      <c r="U23" s="90" t="str">
        <f>IFERROR(IF(U$7="","NA",IF(U$7&lt;INDEX(T_EMP[START DATE],ROW($B23)-ROW($B$7)),"NE",IF(AND(INDEX(T_EMP[TERMINATION DATE],ROW($B23)-ROW($B$7))&gt;0,U$7&gt;INDEX(T_EMP[TERMINATION DATE],ROW($B23)-ROW($B$7))),"NE",IF(NOT(ISERROR(MATCH(U$7,L_HOLS,0))),"H",IF(INDEX(L_WKNDVAL,WEEKDAY(U$7,1))=1,"WKND",INDEX(T_LEAVE[LEAVE TYPE],SUMPRODUCT(--(T_LEAVE[EMPLOYEE NAME]=$B23),--(T_LEAVE[START DATE]&lt;=U$7),--(T_LEAVE[END DATE]&gt;=U$7),ROW(T_LEAVE[LEAVE TYPE]))-ROW(T_LEAVE[#Headers]))))))),"")</f>
        <v/>
      </c>
      <c r="V23" s="90" t="str">
        <f>IFERROR(IF(V$7="","NA",IF(V$7&lt;INDEX(T_EMP[START DATE],ROW($B23)-ROW($B$7)),"NE",IF(AND(INDEX(T_EMP[TERMINATION DATE],ROW($B23)-ROW($B$7))&gt;0,V$7&gt;INDEX(T_EMP[TERMINATION DATE],ROW($B23)-ROW($B$7))),"NE",IF(NOT(ISERROR(MATCH(V$7,L_HOLS,0))),"H",IF(INDEX(L_WKNDVAL,WEEKDAY(V$7,1))=1,"WKND",INDEX(T_LEAVE[LEAVE TYPE],SUMPRODUCT(--(T_LEAVE[EMPLOYEE NAME]=$B23),--(T_LEAVE[START DATE]&lt;=V$7),--(T_LEAVE[END DATE]&gt;=V$7),ROW(T_LEAVE[LEAVE TYPE]))-ROW(T_LEAVE[#Headers]))))))),"")</f>
        <v/>
      </c>
      <c r="W23" s="90" t="str">
        <f>IFERROR(IF(W$7="","NA",IF(W$7&lt;INDEX(T_EMP[START DATE],ROW($B23)-ROW($B$7)),"NE",IF(AND(INDEX(T_EMP[TERMINATION DATE],ROW($B23)-ROW($B$7))&gt;0,W$7&gt;INDEX(T_EMP[TERMINATION DATE],ROW($B23)-ROW($B$7))),"NE",IF(NOT(ISERROR(MATCH(W$7,L_HOLS,0))),"H",IF(INDEX(L_WKNDVAL,WEEKDAY(W$7,1))=1,"WKND",INDEX(T_LEAVE[LEAVE TYPE],SUMPRODUCT(--(T_LEAVE[EMPLOYEE NAME]=$B23),--(T_LEAVE[START DATE]&lt;=W$7),--(T_LEAVE[END DATE]&gt;=W$7),ROW(T_LEAVE[LEAVE TYPE]))-ROW(T_LEAVE[#Headers]))))))),"")</f>
        <v/>
      </c>
      <c r="X23" s="90" t="str">
        <f>IFERROR(IF(X$7="","NA",IF(X$7&lt;INDEX(T_EMP[START DATE],ROW($B23)-ROW($B$7)),"NE",IF(AND(INDEX(T_EMP[TERMINATION DATE],ROW($B23)-ROW($B$7))&gt;0,X$7&gt;INDEX(T_EMP[TERMINATION DATE],ROW($B23)-ROW($B$7))),"NE",IF(NOT(ISERROR(MATCH(X$7,L_HOLS,0))),"H",IF(INDEX(L_WKNDVAL,WEEKDAY(X$7,1))=1,"WKND",INDEX(T_LEAVE[LEAVE TYPE],SUMPRODUCT(--(T_LEAVE[EMPLOYEE NAME]=$B23),--(T_LEAVE[START DATE]&lt;=X$7),--(T_LEAVE[END DATE]&gt;=X$7),ROW(T_LEAVE[LEAVE TYPE]))-ROW(T_LEAVE[#Headers]))))))),"")</f>
        <v/>
      </c>
      <c r="Y23" s="90" t="str">
        <f>IFERROR(IF(Y$7="","NA",IF(Y$7&lt;INDEX(T_EMP[START DATE],ROW($B23)-ROW($B$7)),"NE",IF(AND(INDEX(T_EMP[TERMINATION DATE],ROW($B23)-ROW($B$7))&gt;0,Y$7&gt;INDEX(T_EMP[TERMINATION DATE],ROW($B23)-ROW($B$7))),"NE",IF(NOT(ISERROR(MATCH(Y$7,L_HOLS,0))),"H",IF(INDEX(L_WKNDVAL,WEEKDAY(Y$7,1))=1,"WKND",INDEX(T_LEAVE[LEAVE TYPE],SUMPRODUCT(--(T_LEAVE[EMPLOYEE NAME]=$B23),--(T_LEAVE[START DATE]&lt;=Y$7),--(T_LEAVE[END DATE]&gt;=Y$7),ROW(T_LEAVE[LEAVE TYPE]))-ROW(T_LEAVE[#Headers]))))))),"")</f>
        <v/>
      </c>
      <c r="Z23" s="90" t="str">
        <f>IFERROR(IF(Z$7="","NA",IF(Z$7&lt;INDEX(T_EMP[START DATE],ROW($B23)-ROW($B$7)),"NE",IF(AND(INDEX(T_EMP[TERMINATION DATE],ROW($B23)-ROW($B$7))&gt;0,Z$7&gt;INDEX(T_EMP[TERMINATION DATE],ROW($B23)-ROW($B$7))),"NE",IF(NOT(ISERROR(MATCH(Z$7,L_HOLS,0))),"H",IF(INDEX(L_WKNDVAL,WEEKDAY(Z$7,1))=1,"WKND",INDEX(T_LEAVE[LEAVE TYPE],SUMPRODUCT(--(T_LEAVE[EMPLOYEE NAME]=$B23),--(T_LEAVE[START DATE]&lt;=Z$7),--(T_LEAVE[END DATE]&gt;=Z$7),ROW(T_LEAVE[LEAVE TYPE]))-ROW(T_LEAVE[#Headers]))))))),"")</f>
        <v/>
      </c>
      <c r="AA23" s="90" t="str">
        <f>IFERROR(IF(AA$7="","NA",IF(AA$7&lt;INDEX(T_EMP[START DATE],ROW($B23)-ROW($B$7)),"NE",IF(AND(INDEX(T_EMP[TERMINATION DATE],ROW($B23)-ROW($B$7))&gt;0,AA$7&gt;INDEX(T_EMP[TERMINATION DATE],ROW($B23)-ROW($B$7))),"NE",IF(NOT(ISERROR(MATCH(AA$7,L_HOLS,0))),"H",IF(INDEX(L_WKNDVAL,WEEKDAY(AA$7,1))=1,"WKND",INDEX(T_LEAVE[LEAVE TYPE],SUMPRODUCT(--(T_LEAVE[EMPLOYEE NAME]=$B23),--(T_LEAVE[START DATE]&lt;=AA$7),--(T_LEAVE[END DATE]&gt;=AA$7),ROW(T_LEAVE[LEAVE TYPE]))-ROW(T_LEAVE[#Headers]))))))),"")</f>
        <v/>
      </c>
      <c r="AB23" s="90" t="str">
        <f>IFERROR(IF(AB$7="","NA",IF(AB$7&lt;INDEX(T_EMP[START DATE],ROW($B23)-ROW($B$7)),"NE",IF(AND(INDEX(T_EMP[TERMINATION DATE],ROW($B23)-ROW($B$7))&gt;0,AB$7&gt;INDEX(T_EMP[TERMINATION DATE],ROW($B23)-ROW($B$7))),"NE",IF(NOT(ISERROR(MATCH(AB$7,L_HOLS,0))),"H",IF(INDEX(L_WKNDVAL,WEEKDAY(AB$7,1))=1,"WKND",INDEX(T_LEAVE[LEAVE TYPE],SUMPRODUCT(--(T_LEAVE[EMPLOYEE NAME]=$B23),--(T_LEAVE[START DATE]&lt;=AB$7),--(T_LEAVE[END DATE]&gt;=AB$7),ROW(T_LEAVE[LEAVE TYPE]))-ROW(T_LEAVE[#Headers]))))))),"")</f>
        <v/>
      </c>
      <c r="AC23" s="90" t="str">
        <f>IFERROR(IF(AC$7="","NA",IF(AC$7&lt;INDEX(T_EMP[START DATE],ROW($B23)-ROW($B$7)),"NE",IF(AND(INDEX(T_EMP[TERMINATION DATE],ROW($B23)-ROW($B$7))&gt;0,AC$7&gt;INDEX(T_EMP[TERMINATION DATE],ROW($B23)-ROW($B$7))),"NE",IF(NOT(ISERROR(MATCH(AC$7,L_HOLS,0))),"H",IF(INDEX(L_WKNDVAL,WEEKDAY(AC$7,1))=1,"WKND",INDEX(T_LEAVE[LEAVE TYPE],SUMPRODUCT(--(T_LEAVE[EMPLOYEE NAME]=$B23),--(T_LEAVE[START DATE]&lt;=AC$7),--(T_LEAVE[END DATE]&gt;=AC$7),ROW(T_LEAVE[LEAVE TYPE]))-ROW(T_LEAVE[#Headers]))))))),"")</f>
        <v/>
      </c>
      <c r="AD23" s="90" t="str">
        <f>IFERROR(IF(AD$7="","NA",IF(AD$7&lt;INDEX(T_EMP[START DATE],ROW($B23)-ROW($B$7)),"NE",IF(AND(INDEX(T_EMP[TERMINATION DATE],ROW($B23)-ROW($B$7))&gt;0,AD$7&gt;INDEX(T_EMP[TERMINATION DATE],ROW($B23)-ROW($B$7))),"NE",IF(NOT(ISERROR(MATCH(AD$7,L_HOLS,0))),"H",IF(INDEX(L_WKNDVAL,WEEKDAY(AD$7,1))=1,"WKND",INDEX(T_LEAVE[LEAVE TYPE],SUMPRODUCT(--(T_LEAVE[EMPLOYEE NAME]=$B23),--(T_LEAVE[START DATE]&lt;=AD$7),--(T_LEAVE[END DATE]&gt;=AD$7),ROW(T_LEAVE[LEAVE TYPE]))-ROW(T_LEAVE[#Headers]))))))),"")</f>
        <v/>
      </c>
      <c r="AE23" s="90" t="str">
        <f>IFERROR(IF(AE$7="","NA",IF(AE$7&lt;INDEX(T_EMP[START DATE],ROW($B23)-ROW($B$7)),"NE",IF(AND(INDEX(T_EMP[TERMINATION DATE],ROW($B23)-ROW($B$7))&gt;0,AE$7&gt;INDEX(T_EMP[TERMINATION DATE],ROW($B23)-ROW($B$7))),"NE",IF(NOT(ISERROR(MATCH(AE$7,L_HOLS,0))),"H",IF(INDEX(L_WKNDVAL,WEEKDAY(AE$7,1))=1,"WKND",INDEX(T_LEAVE[LEAVE TYPE],SUMPRODUCT(--(T_LEAVE[EMPLOYEE NAME]=$B23),--(T_LEAVE[START DATE]&lt;=AE$7),--(T_LEAVE[END DATE]&gt;=AE$7),ROW(T_LEAVE[LEAVE TYPE]))-ROW(T_LEAVE[#Headers]))))))),"")</f>
        <v/>
      </c>
      <c r="AF23" s="90" t="str">
        <f>IFERROR(IF(AF$7="","NA",IF(AF$7&lt;INDEX(T_EMP[START DATE],ROW($B23)-ROW($B$7)),"NE",IF(AND(INDEX(T_EMP[TERMINATION DATE],ROW($B23)-ROW($B$7))&gt;0,AF$7&gt;INDEX(T_EMP[TERMINATION DATE],ROW($B23)-ROW($B$7))),"NE",IF(NOT(ISERROR(MATCH(AF$7,L_HOLS,0))),"H",IF(INDEX(L_WKNDVAL,WEEKDAY(AF$7,1))=1,"WKND",INDEX(T_LEAVE[LEAVE TYPE],SUMPRODUCT(--(T_LEAVE[EMPLOYEE NAME]=$B23),--(T_LEAVE[START DATE]&lt;=AF$7),--(T_LEAVE[END DATE]&gt;=AF$7),ROW(T_LEAVE[LEAVE TYPE]))-ROW(T_LEAVE[#Headers]))))))),"")</f>
        <v/>
      </c>
      <c r="AG23" s="90" t="str">
        <f>IFERROR(IF(AG$7="","NA",IF(AG$7&lt;INDEX(T_EMP[START DATE],ROW($B23)-ROW($B$7)),"NE",IF(AND(INDEX(T_EMP[TERMINATION DATE],ROW($B23)-ROW($B$7))&gt;0,AG$7&gt;INDEX(T_EMP[TERMINATION DATE],ROW($B23)-ROW($B$7))),"NE",IF(NOT(ISERROR(MATCH(AG$7,L_HOLS,0))),"H",IF(INDEX(L_WKNDVAL,WEEKDAY(AG$7,1))=1,"WKND",INDEX(T_LEAVE[LEAVE TYPE],SUMPRODUCT(--(T_LEAVE[EMPLOYEE NAME]=$B23),--(T_LEAVE[START DATE]&lt;=AG$7),--(T_LEAVE[END DATE]&gt;=AG$7),ROW(T_LEAVE[LEAVE TYPE]))-ROW(T_LEAVE[#Headers]))))))),"")</f>
        <v>NA</v>
      </c>
      <c r="AH23" s="68"/>
      <c r="AI23" s="94" t="str">
        <f>IF(OR($B23="",AI$7=""),"",COUNTIFS($C23:$AG23,AI$7)*INDEX(T_LEAVETYPE[DAY VALUE],1))</f>
        <v/>
      </c>
      <c r="AJ23" s="94" t="str">
        <f>IF(OR($B23="",AJ$7=""),"",COUNTIFS($C23:$AG23,AJ$7)*INDEX(T_LEAVETYPE[DAY VALUE],2))</f>
        <v/>
      </c>
      <c r="AK23" s="94" t="str">
        <f>IF(OR($B23="",AK$7=""),"",COUNTIFS($C23:$AG23,AK$7)*INDEX(T_LEAVETYPE[DAY VALUE],3))</f>
        <v/>
      </c>
      <c r="AL23" s="94" t="str">
        <f>IF(OR($B23="",AL$7=""),"",COUNTIFS($C23:$AG23,AL$7)*INDEX(T_LEAVETYPE[DAY VALUE],4))</f>
        <v/>
      </c>
      <c r="AM23" s="95" t="str">
        <f>IF(OR($B23="",AM$7=""),"",COUNTIFS($C23:$AG23,AM$7)*INDEX(T_LEAVETYPE[DAY VALUE],5))</f>
        <v/>
      </c>
      <c r="AN23" s="98" t="str">
        <f t="shared" si="2"/>
        <v/>
      </c>
      <c r="AO23" s="99" t="str">
        <f t="shared" si="3"/>
        <v/>
      </c>
    </row>
    <row r="24" spans="2:41" x14ac:dyDescent="0.25">
      <c r="B24" s="86" t="str">
        <f>IFERROR(INDEX(T_EMP[EMPLOYEE NAME],ROW(B24)-ROW($B$7)),"")</f>
        <v/>
      </c>
      <c r="C24" s="89" t="str">
        <f>IFERROR(IF(C$7="","NA",IF(C$7&lt;INDEX(T_EMP[START DATE],ROW($B24)-ROW($B$7)),"NE",IF(AND(INDEX(T_EMP[TERMINATION DATE],ROW($B24)-ROW($B$7))&gt;0,C$7&gt;INDEX(T_EMP[TERMINATION DATE],ROW($B24)-ROW($B$7))),"NE",IF(NOT(ISERROR(MATCH(C$7,L_HOLS,0))),"H",IF(INDEX(L_WKNDVAL,WEEKDAY(C$7,1))=1,"WKND",INDEX(T_LEAVE[LEAVE TYPE],SUMPRODUCT(--(T_LEAVE[EMPLOYEE NAME]=$B24),--(T_LEAVE[START DATE]&lt;=C$7),--(T_LEAVE[END DATE]&gt;=C$7),ROW(T_LEAVE[LEAVE TYPE]))-ROW(T_LEAVE[#Headers]))))))),"")</f>
        <v/>
      </c>
      <c r="D24" s="90" t="str">
        <f>IFERROR(IF(D$7="","NA",IF(D$7&lt;INDEX(T_EMP[START DATE],ROW($B24)-ROW($B$7)),"NE",IF(AND(INDEX(T_EMP[TERMINATION DATE],ROW($B24)-ROW($B$7))&gt;0,D$7&gt;INDEX(T_EMP[TERMINATION DATE],ROW($B24)-ROW($B$7))),"NE",IF(NOT(ISERROR(MATCH(D$7,L_HOLS,0))),"H",IF(INDEX(L_WKNDVAL,WEEKDAY(D$7,1))=1,"WKND",INDEX(T_LEAVE[LEAVE TYPE],SUMPRODUCT(--(T_LEAVE[EMPLOYEE NAME]=$B24),--(T_LEAVE[START DATE]&lt;=D$7),--(T_LEAVE[END DATE]&gt;=D$7),ROW(T_LEAVE[LEAVE TYPE]))-ROW(T_LEAVE[#Headers]))))))),"")</f>
        <v/>
      </c>
      <c r="E24" s="90" t="str">
        <f>IFERROR(IF(E$7="","NA",IF(E$7&lt;INDEX(T_EMP[START DATE],ROW($B24)-ROW($B$7)),"NE",IF(AND(INDEX(T_EMP[TERMINATION DATE],ROW($B24)-ROW($B$7))&gt;0,E$7&gt;INDEX(T_EMP[TERMINATION DATE],ROW($B24)-ROW($B$7))),"NE",IF(NOT(ISERROR(MATCH(E$7,L_HOLS,0))),"H",IF(INDEX(L_WKNDVAL,WEEKDAY(E$7,1))=1,"WKND",INDEX(T_LEAVE[LEAVE TYPE],SUMPRODUCT(--(T_LEAVE[EMPLOYEE NAME]=$B24),--(T_LEAVE[START DATE]&lt;=E$7),--(T_LEAVE[END DATE]&gt;=E$7),ROW(T_LEAVE[LEAVE TYPE]))-ROW(T_LEAVE[#Headers]))))))),"")</f>
        <v/>
      </c>
      <c r="F24" s="90" t="str">
        <f>IFERROR(IF(F$7="","NA",IF(F$7&lt;INDEX(T_EMP[START DATE],ROW($B24)-ROW($B$7)),"NE",IF(AND(INDEX(T_EMP[TERMINATION DATE],ROW($B24)-ROW($B$7))&gt;0,F$7&gt;INDEX(T_EMP[TERMINATION DATE],ROW($B24)-ROW($B$7))),"NE",IF(NOT(ISERROR(MATCH(F$7,L_HOLS,0))),"H",IF(INDEX(L_WKNDVAL,WEEKDAY(F$7,1))=1,"WKND",INDEX(T_LEAVE[LEAVE TYPE],SUMPRODUCT(--(T_LEAVE[EMPLOYEE NAME]=$B24),--(T_LEAVE[START DATE]&lt;=F$7),--(T_LEAVE[END DATE]&gt;=F$7),ROW(T_LEAVE[LEAVE TYPE]))-ROW(T_LEAVE[#Headers]))))))),"")</f>
        <v/>
      </c>
      <c r="G24" s="90" t="str">
        <f>IFERROR(IF(G$7="","NA",IF(G$7&lt;INDEX(T_EMP[START DATE],ROW($B24)-ROW($B$7)),"NE",IF(AND(INDEX(T_EMP[TERMINATION DATE],ROW($B24)-ROW($B$7))&gt;0,G$7&gt;INDEX(T_EMP[TERMINATION DATE],ROW($B24)-ROW($B$7))),"NE",IF(NOT(ISERROR(MATCH(G$7,L_HOLS,0))),"H",IF(INDEX(L_WKNDVAL,WEEKDAY(G$7,1))=1,"WKND",INDEX(T_LEAVE[LEAVE TYPE],SUMPRODUCT(--(T_LEAVE[EMPLOYEE NAME]=$B24),--(T_LEAVE[START DATE]&lt;=G$7),--(T_LEAVE[END DATE]&gt;=G$7),ROW(T_LEAVE[LEAVE TYPE]))-ROW(T_LEAVE[#Headers]))))))),"")</f>
        <v/>
      </c>
      <c r="H24" s="90" t="str">
        <f>IFERROR(IF(H$7="","NA",IF(H$7&lt;INDEX(T_EMP[START DATE],ROW($B24)-ROW($B$7)),"NE",IF(AND(INDEX(T_EMP[TERMINATION DATE],ROW($B24)-ROW($B$7))&gt;0,H$7&gt;INDEX(T_EMP[TERMINATION DATE],ROW($B24)-ROW($B$7))),"NE",IF(NOT(ISERROR(MATCH(H$7,L_HOLS,0))),"H",IF(INDEX(L_WKNDVAL,WEEKDAY(H$7,1))=1,"WKND",INDEX(T_LEAVE[LEAVE TYPE],SUMPRODUCT(--(T_LEAVE[EMPLOYEE NAME]=$B24),--(T_LEAVE[START DATE]&lt;=H$7),--(T_LEAVE[END DATE]&gt;=H$7),ROW(T_LEAVE[LEAVE TYPE]))-ROW(T_LEAVE[#Headers]))))))),"")</f>
        <v/>
      </c>
      <c r="I24" s="90" t="str">
        <f>IFERROR(IF(I$7="","NA",IF(I$7&lt;INDEX(T_EMP[START DATE],ROW($B24)-ROW($B$7)),"NE",IF(AND(INDEX(T_EMP[TERMINATION DATE],ROW($B24)-ROW($B$7))&gt;0,I$7&gt;INDEX(T_EMP[TERMINATION DATE],ROW($B24)-ROW($B$7))),"NE",IF(NOT(ISERROR(MATCH(I$7,L_HOLS,0))),"H",IF(INDEX(L_WKNDVAL,WEEKDAY(I$7,1))=1,"WKND",INDEX(T_LEAVE[LEAVE TYPE],SUMPRODUCT(--(T_LEAVE[EMPLOYEE NAME]=$B24),--(T_LEAVE[START DATE]&lt;=I$7),--(T_LEAVE[END DATE]&gt;=I$7),ROW(T_LEAVE[LEAVE TYPE]))-ROW(T_LEAVE[#Headers]))))))),"")</f>
        <v/>
      </c>
      <c r="J24" s="90" t="str">
        <f>IFERROR(IF(J$7="","NA",IF(J$7&lt;INDEX(T_EMP[START DATE],ROW($B24)-ROW($B$7)),"NE",IF(AND(INDEX(T_EMP[TERMINATION DATE],ROW($B24)-ROW($B$7))&gt;0,J$7&gt;INDEX(T_EMP[TERMINATION DATE],ROW($B24)-ROW($B$7))),"NE",IF(NOT(ISERROR(MATCH(J$7,L_HOLS,0))),"H",IF(INDEX(L_WKNDVAL,WEEKDAY(J$7,1))=1,"WKND",INDEX(T_LEAVE[LEAVE TYPE],SUMPRODUCT(--(T_LEAVE[EMPLOYEE NAME]=$B24),--(T_LEAVE[START DATE]&lt;=J$7),--(T_LEAVE[END DATE]&gt;=J$7),ROW(T_LEAVE[LEAVE TYPE]))-ROW(T_LEAVE[#Headers]))))))),"")</f>
        <v/>
      </c>
      <c r="K24" s="90" t="str">
        <f>IFERROR(IF(K$7="","NA",IF(K$7&lt;INDEX(T_EMP[START DATE],ROW($B24)-ROW($B$7)),"NE",IF(AND(INDEX(T_EMP[TERMINATION DATE],ROW($B24)-ROW($B$7))&gt;0,K$7&gt;INDEX(T_EMP[TERMINATION DATE],ROW($B24)-ROW($B$7))),"NE",IF(NOT(ISERROR(MATCH(K$7,L_HOLS,0))),"H",IF(INDEX(L_WKNDVAL,WEEKDAY(K$7,1))=1,"WKND",INDEX(T_LEAVE[LEAVE TYPE],SUMPRODUCT(--(T_LEAVE[EMPLOYEE NAME]=$B24),--(T_LEAVE[START DATE]&lt;=K$7),--(T_LEAVE[END DATE]&gt;=K$7),ROW(T_LEAVE[LEAVE TYPE]))-ROW(T_LEAVE[#Headers]))))))),"")</f>
        <v/>
      </c>
      <c r="L24" s="90" t="str">
        <f>IFERROR(IF(L$7="","NA",IF(L$7&lt;INDEX(T_EMP[START DATE],ROW($B24)-ROW($B$7)),"NE",IF(AND(INDEX(T_EMP[TERMINATION DATE],ROW($B24)-ROW($B$7))&gt;0,L$7&gt;INDEX(T_EMP[TERMINATION DATE],ROW($B24)-ROW($B$7))),"NE",IF(NOT(ISERROR(MATCH(L$7,L_HOLS,0))),"H",IF(INDEX(L_WKNDVAL,WEEKDAY(L$7,1))=1,"WKND",INDEX(T_LEAVE[LEAVE TYPE],SUMPRODUCT(--(T_LEAVE[EMPLOYEE NAME]=$B24),--(T_LEAVE[START DATE]&lt;=L$7),--(T_LEAVE[END DATE]&gt;=L$7),ROW(T_LEAVE[LEAVE TYPE]))-ROW(T_LEAVE[#Headers]))))))),"")</f>
        <v/>
      </c>
      <c r="M24" s="90" t="str">
        <f>IFERROR(IF(M$7="","NA",IF(M$7&lt;INDEX(T_EMP[START DATE],ROW($B24)-ROW($B$7)),"NE",IF(AND(INDEX(T_EMP[TERMINATION DATE],ROW($B24)-ROW($B$7))&gt;0,M$7&gt;INDEX(T_EMP[TERMINATION DATE],ROW($B24)-ROW($B$7))),"NE",IF(NOT(ISERROR(MATCH(M$7,L_HOLS,0))),"H",IF(INDEX(L_WKNDVAL,WEEKDAY(M$7,1))=1,"WKND",INDEX(T_LEAVE[LEAVE TYPE],SUMPRODUCT(--(T_LEAVE[EMPLOYEE NAME]=$B24),--(T_LEAVE[START DATE]&lt;=M$7),--(T_LEAVE[END DATE]&gt;=M$7),ROW(T_LEAVE[LEAVE TYPE]))-ROW(T_LEAVE[#Headers]))))))),"")</f>
        <v/>
      </c>
      <c r="N24" s="90" t="str">
        <f>IFERROR(IF(N$7="","NA",IF(N$7&lt;INDEX(T_EMP[START DATE],ROW($B24)-ROW($B$7)),"NE",IF(AND(INDEX(T_EMP[TERMINATION DATE],ROW($B24)-ROW($B$7))&gt;0,N$7&gt;INDEX(T_EMP[TERMINATION DATE],ROW($B24)-ROW($B$7))),"NE",IF(NOT(ISERROR(MATCH(N$7,L_HOLS,0))),"H",IF(INDEX(L_WKNDVAL,WEEKDAY(N$7,1))=1,"WKND",INDEX(T_LEAVE[LEAVE TYPE],SUMPRODUCT(--(T_LEAVE[EMPLOYEE NAME]=$B24),--(T_LEAVE[START DATE]&lt;=N$7),--(T_LEAVE[END DATE]&gt;=N$7),ROW(T_LEAVE[LEAVE TYPE]))-ROW(T_LEAVE[#Headers]))))))),"")</f>
        <v/>
      </c>
      <c r="O24" s="90" t="str">
        <f>IFERROR(IF(O$7="","NA",IF(O$7&lt;INDEX(T_EMP[START DATE],ROW($B24)-ROW($B$7)),"NE",IF(AND(INDEX(T_EMP[TERMINATION DATE],ROW($B24)-ROW($B$7))&gt;0,O$7&gt;INDEX(T_EMP[TERMINATION DATE],ROW($B24)-ROW($B$7))),"NE",IF(NOT(ISERROR(MATCH(O$7,L_HOLS,0))),"H",IF(INDEX(L_WKNDVAL,WEEKDAY(O$7,1))=1,"WKND",INDEX(T_LEAVE[LEAVE TYPE],SUMPRODUCT(--(T_LEAVE[EMPLOYEE NAME]=$B24),--(T_LEAVE[START DATE]&lt;=O$7),--(T_LEAVE[END DATE]&gt;=O$7),ROW(T_LEAVE[LEAVE TYPE]))-ROW(T_LEAVE[#Headers]))))))),"")</f>
        <v/>
      </c>
      <c r="P24" s="90" t="str">
        <f>IFERROR(IF(P$7="","NA",IF(P$7&lt;INDEX(T_EMP[START DATE],ROW($B24)-ROW($B$7)),"NE",IF(AND(INDEX(T_EMP[TERMINATION DATE],ROW($B24)-ROW($B$7))&gt;0,P$7&gt;INDEX(T_EMP[TERMINATION DATE],ROW($B24)-ROW($B$7))),"NE",IF(NOT(ISERROR(MATCH(P$7,L_HOLS,0))),"H",IF(INDEX(L_WKNDVAL,WEEKDAY(P$7,1))=1,"WKND",INDEX(T_LEAVE[LEAVE TYPE],SUMPRODUCT(--(T_LEAVE[EMPLOYEE NAME]=$B24),--(T_LEAVE[START DATE]&lt;=P$7),--(T_LEAVE[END DATE]&gt;=P$7),ROW(T_LEAVE[LEAVE TYPE]))-ROW(T_LEAVE[#Headers]))))))),"")</f>
        <v/>
      </c>
      <c r="Q24" s="90" t="str">
        <f>IFERROR(IF(Q$7="","NA",IF(Q$7&lt;INDEX(T_EMP[START DATE],ROW($B24)-ROW($B$7)),"NE",IF(AND(INDEX(T_EMP[TERMINATION DATE],ROW($B24)-ROW($B$7))&gt;0,Q$7&gt;INDEX(T_EMP[TERMINATION DATE],ROW($B24)-ROW($B$7))),"NE",IF(NOT(ISERROR(MATCH(Q$7,L_HOLS,0))),"H",IF(INDEX(L_WKNDVAL,WEEKDAY(Q$7,1))=1,"WKND",INDEX(T_LEAVE[LEAVE TYPE],SUMPRODUCT(--(T_LEAVE[EMPLOYEE NAME]=$B24),--(T_LEAVE[START DATE]&lt;=Q$7),--(T_LEAVE[END DATE]&gt;=Q$7),ROW(T_LEAVE[LEAVE TYPE]))-ROW(T_LEAVE[#Headers]))))))),"")</f>
        <v/>
      </c>
      <c r="R24" s="90" t="str">
        <f>IFERROR(IF(R$7="","NA",IF(R$7&lt;INDEX(T_EMP[START DATE],ROW($B24)-ROW($B$7)),"NE",IF(AND(INDEX(T_EMP[TERMINATION DATE],ROW($B24)-ROW($B$7))&gt;0,R$7&gt;INDEX(T_EMP[TERMINATION DATE],ROW($B24)-ROW($B$7))),"NE",IF(NOT(ISERROR(MATCH(R$7,L_HOLS,0))),"H",IF(INDEX(L_WKNDVAL,WEEKDAY(R$7,1))=1,"WKND",INDEX(T_LEAVE[LEAVE TYPE],SUMPRODUCT(--(T_LEAVE[EMPLOYEE NAME]=$B24),--(T_LEAVE[START DATE]&lt;=R$7),--(T_LEAVE[END DATE]&gt;=R$7),ROW(T_LEAVE[LEAVE TYPE]))-ROW(T_LEAVE[#Headers]))))))),"")</f>
        <v/>
      </c>
      <c r="S24" s="90" t="str">
        <f>IFERROR(IF(S$7="","NA",IF(S$7&lt;INDEX(T_EMP[START DATE],ROW($B24)-ROW($B$7)),"NE",IF(AND(INDEX(T_EMP[TERMINATION DATE],ROW($B24)-ROW($B$7))&gt;0,S$7&gt;INDEX(T_EMP[TERMINATION DATE],ROW($B24)-ROW($B$7))),"NE",IF(NOT(ISERROR(MATCH(S$7,L_HOLS,0))),"H",IF(INDEX(L_WKNDVAL,WEEKDAY(S$7,1))=1,"WKND",INDEX(T_LEAVE[LEAVE TYPE],SUMPRODUCT(--(T_LEAVE[EMPLOYEE NAME]=$B24),--(T_LEAVE[START DATE]&lt;=S$7),--(T_LEAVE[END DATE]&gt;=S$7),ROW(T_LEAVE[LEAVE TYPE]))-ROW(T_LEAVE[#Headers]))))))),"")</f>
        <v/>
      </c>
      <c r="T24" s="90" t="str">
        <f>IFERROR(IF(T$7="","NA",IF(T$7&lt;INDEX(T_EMP[START DATE],ROW($B24)-ROW($B$7)),"NE",IF(AND(INDEX(T_EMP[TERMINATION DATE],ROW($B24)-ROW($B$7))&gt;0,T$7&gt;INDEX(T_EMP[TERMINATION DATE],ROW($B24)-ROW($B$7))),"NE",IF(NOT(ISERROR(MATCH(T$7,L_HOLS,0))),"H",IF(INDEX(L_WKNDVAL,WEEKDAY(T$7,1))=1,"WKND",INDEX(T_LEAVE[LEAVE TYPE],SUMPRODUCT(--(T_LEAVE[EMPLOYEE NAME]=$B24),--(T_LEAVE[START DATE]&lt;=T$7),--(T_LEAVE[END DATE]&gt;=T$7),ROW(T_LEAVE[LEAVE TYPE]))-ROW(T_LEAVE[#Headers]))))))),"")</f>
        <v/>
      </c>
      <c r="U24" s="90" t="str">
        <f>IFERROR(IF(U$7="","NA",IF(U$7&lt;INDEX(T_EMP[START DATE],ROW($B24)-ROW($B$7)),"NE",IF(AND(INDEX(T_EMP[TERMINATION DATE],ROW($B24)-ROW($B$7))&gt;0,U$7&gt;INDEX(T_EMP[TERMINATION DATE],ROW($B24)-ROW($B$7))),"NE",IF(NOT(ISERROR(MATCH(U$7,L_HOLS,0))),"H",IF(INDEX(L_WKNDVAL,WEEKDAY(U$7,1))=1,"WKND",INDEX(T_LEAVE[LEAVE TYPE],SUMPRODUCT(--(T_LEAVE[EMPLOYEE NAME]=$B24),--(T_LEAVE[START DATE]&lt;=U$7),--(T_LEAVE[END DATE]&gt;=U$7),ROW(T_LEAVE[LEAVE TYPE]))-ROW(T_LEAVE[#Headers]))))))),"")</f>
        <v/>
      </c>
      <c r="V24" s="90" t="str">
        <f>IFERROR(IF(V$7="","NA",IF(V$7&lt;INDEX(T_EMP[START DATE],ROW($B24)-ROW($B$7)),"NE",IF(AND(INDEX(T_EMP[TERMINATION DATE],ROW($B24)-ROW($B$7))&gt;0,V$7&gt;INDEX(T_EMP[TERMINATION DATE],ROW($B24)-ROW($B$7))),"NE",IF(NOT(ISERROR(MATCH(V$7,L_HOLS,0))),"H",IF(INDEX(L_WKNDVAL,WEEKDAY(V$7,1))=1,"WKND",INDEX(T_LEAVE[LEAVE TYPE],SUMPRODUCT(--(T_LEAVE[EMPLOYEE NAME]=$B24),--(T_LEAVE[START DATE]&lt;=V$7),--(T_LEAVE[END DATE]&gt;=V$7),ROW(T_LEAVE[LEAVE TYPE]))-ROW(T_LEAVE[#Headers]))))))),"")</f>
        <v/>
      </c>
      <c r="W24" s="90" t="str">
        <f>IFERROR(IF(W$7="","NA",IF(W$7&lt;INDEX(T_EMP[START DATE],ROW($B24)-ROW($B$7)),"NE",IF(AND(INDEX(T_EMP[TERMINATION DATE],ROW($B24)-ROW($B$7))&gt;0,W$7&gt;INDEX(T_EMP[TERMINATION DATE],ROW($B24)-ROW($B$7))),"NE",IF(NOT(ISERROR(MATCH(W$7,L_HOLS,0))),"H",IF(INDEX(L_WKNDVAL,WEEKDAY(W$7,1))=1,"WKND",INDEX(T_LEAVE[LEAVE TYPE],SUMPRODUCT(--(T_LEAVE[EMPLOYEE NAME]=$B24),--(T_LEAVE[START DATE]&lt;=W$7),--(T_LEAVE[END DATE]&gt;=W$7),ROW(T_LEAVE[LEAVE TYPE]))-ROW(T_LEAVE[#Headers]))))))),"")</f>
        <v/>
      </c>
      <c r="X24" s="90" t="str">
        <f>IFERROR(IF(X$7="","NA",IF(X$7&lt;INDEX(T_EMP[START DATE],ROW($B24)-ROW($B$7)),"NE",IF(AND(INDEX(T_EMP[TERMINATION DATE],ROW($B24)-ROW($B$7))&gt;0,X$7&gt;INDEX(T_EMP[TERMINATION DATE],ROW($B24)-ROW($B$7))),"NE",IF(NOT(ISERROR(MATCH(X$7,L_HOLS,0))),"H",IF(INDEX(L_WKNDVAL,WEEKDAY(X$7,1))=1,"WKND",INDEX(T_LEAVE[LEAVE TYPE],SUMPRODUCT(--(T_LEAVE[EMPLOYEE NAME]=$B24),--(T_LEAVE[START DATE]&lt;=X$7),--(T_LEAVE[END DATE]&gt;=X$7),ROW(T_LEAVE[LEAVE TYPE]))-ROW(T_LEAVE[#Headers]))))))),"")</f>
        <v/>
      </c>
      <c r="Y24" s="90" t="str">
        <f>IFERROR(IF(Y$7="","NA",IF(Y$7&lt;INDEX(T_EMP[START DATE],ROW($B24)-ROW($B$7)),"NE",IF(AND(INDEX(T_EMP[TERMINATION DATE],ROW($B24)-ROW($B$7))&gt;0,Y$7&gt;INDEX(T_EMP[TERMINATION DATE],ROW($B24)-ROW($B$7))),"NE",IF(NOT(ISERROR(MATCH(Y$7,L_HOLS,0))),"H",IF(INDEX(L_WKNDVAL,WEEKDAY(Y$7,1))=1,"WKND",INDEX(T_LEAVE[LEAVE TYPE],SUMPRODUCT(--(T_LEAVE[EMPLOYEE NAME]=$B24),--(T_LEAVE[START DATE]&lt;=Y$7),--(T_LEAVE[END DATE]&gt;=Y$7),ROW(T_LEAVE[LEAVE TYPE]))-ROW(T_LEAVE[#Headers]))))))),"")</f>
        <v/>
      </c>
      <c r="Z24" s="90" t="str">
        <f>IFERROR(IF(Z$7="","NA",IF(Z$7&lt;INDEX(T_EMP[START DATE],ROW($B24)-ROW($B$7)),"NE",IF(AND(INDEX(T_EMP[TERMINATION DATE],ROW($B24)-ROW($B$7))&gt;0,Z$7&gt;INDEX(T_EMP[TERMINATION DATE],ROW($B24)-ROW($B$7))),"NE",IF(NOT(ISERROR(MATCH(Z$7,L_HOLS,0))),"H",IF(INDEX(L_WKNDVAL,WEEKDAY(Z$7,1))=1,"WKND",INDEX(T_LEAVE[LEAVE TYPE],SUMPRODUCT(--(T_LEAVE[EMPLOYEE NAME]=$B24),--(T_LEAVE[START DATE]&lt;=Z$7),--(T_LEAVE[END DATE]&gt;=Z$7),ROW(T_LEAVE[LEAVE TYPE]))-ROW(T_LEAVE[#Headers]))))))),"")</f>
        <v/>
      </c>
      <c r="AA24" s="90" t="str">
        <f>IFERROR(IF(AA$7="","NA",IF(AA$7&lt;INDEX(T_EMP[START DATE],ROW($B24)-ROW($B$7)),"NE",IF(AND(INDEX(T_EMP[TERMINATION DATE],ROW($B24)-ROW($B$7))&gt;0,AA$7&gt;INDEX(T_EMP[TERMINATION DATE],ROW($B24)-ROW($B$7))),"NE",IF(NOT(ISERROR(MATCH(AA$7,L_HOLS,0))),"H",IF(INDEX(L_WKNDVAL,WEEKDAY(AA$7,1))=1,"WKND",INDEX(T_LEAVE[LEAVE TYPE],SUMPRODUCT(--(T_LEAVE[EMPLOYEE NAME]=$B24),--(T_LEAVE[START DATE]&lt;=AA$7),--(T_LEAVE[END DATE]&gt;=AA$7),ROW(T_LEAVE[LEAVE TYPE]))-ROW(T_LEAVE[#Headers]))))))),"")</f>
        <v/>
      </c>
      <c r="AB24" s="90" t="str">
        <f>IFERROR(IF(AB$7="","NA",IF(AB$7&lt;INDEX(T_EMP[START DATE],ROW($B24)-ROW($B$7)),"NE",IF(AND(INDEX(T_EMP[TERMINATION DATE],ROW($B24)-ROW($B$7))&gt;0,AB$7&gt;INDEX(T_EMP[TERMINATION DATE],ROW($B24)-ROW($B$7))),"NE",IF(NOT(ISERROR(MATCH(AB$7,L_HOLS,0))),"H",IF(INDEX(L_WKNDVAL,WEEKDAY(AB$7,1))=1,"WKND",INDEX(T_LEAVE[LEAVE TYPE],SUMPRODUCT(--(T_LEAVE[EMPLOYEE NAME]=$B24),--(T_LEAVE[START DATE]&lt;=AB$7),--(T_LEAVE[END DATE]&gt;=AB$7),ROW(T_LEAVE[LEAVE TYPE]))-ROW(T_LEAVE[#Headers]))))))),"")</f>
        <v/>
      </c>
      <c r="AC24" s="90" t="str">
        <f>IFERROR(IF(AC$7="","NA",IF(AC$7&lt;INDEX(T_EMP[START DATE],ROW($B24)-ROW($B$7)),"NE",IF(AND(INDEX(T_EMP[TERMINATION DATE],ROW($B24)-ROW($B$7))&gt;0,AC$7&gt;INDEX(T_EMP[TERMINATION DATE],ROW($B24)-ROW($B$7))),"NE",IF(NOT(ISERROR(MATCH(AC$7,L_HOLS,0))),"H",IF(INDEX(L_WKNDVAL,WEEKDAY(AC$7,1))=1,"WKND",INDEX(T_LEAVE[LEAVE TYPE],SUMPRODUCT(--(T_LEAVE[EMPLOYEE NAME]=$B24),--(T_LEAVE[START DATE]&lt;=AC$7),--(T_LEAVE[END DATE]&gt;=AC$7),ROW(T_LEAVE[LEAVE TYPE]))-ROW(T_LEAVE[#Headers]))))))),"")</f>
        <v/>
      </c>
      <c r="AD24" s="90" t="str">
        <f>IFERROR(IF(AD$7="","NA",IF(AD$7&lt;INDEX(T_EMP[START DATE],ROW($B24)-ROW($B$7)),"NE",IF(AND(INDEX(T_EMP[TERMINATION DATE],ROW($B24)-ROW($B$7))&gt;0,AD$7&gt;INDEX(T_EMP[TERMINATION DATE],ROW($B24)-ROW($B$7))),"NE",IF(NOT(ISERROR(MATCH(AD$7,L_HOLS,0))),"H",IF(INDEX(L_WKNDVAL,WEEKDAY(AD$7,1))=1,"WKND",INDEX(T_LEAVE[LEAVE TYPE],SUMPRODUCT(--(T_LEAVE[EMPLOYEE NAME]=$B24),--(T_LEAVE[START DATE]&lt;=AD$7),--(T_LEAVE[END DATE]&gt;=AD$7),ROW(T_LEAVE[LEAVE TYPE]))-ROW(T_LEAVE[#Headers]))))))),"")</f>
        <v/>
      </c>
      <c r="AE24" s="90" t="str">
        <f>IFERROR(IF(AE$7="","NA",IF(AE$7&lt;INDEX(T_EMP[START DATE],ROW($B24)-ROW($B$7)),"NE",IF(AND(INDEX(T_EMP[TERMINATION DATE],ROW($B24)-ROW($B$7))&gt;0,AE$7&gt;INDEX(T_EMP[TERMINATION DATE],ROW($B24)-ROW($B$7))),"NE",IF(NOT(ISERROR(MATCH(AE$7,L_HOLS,0))),"H",IF(INDEX(L_WKNDVAL,WEEKDAY(AE$7,1))=1,"WKND",INDEX(T_LEAVE[LEAVE TYPE],SUMPRODUCT(--(T_LEAVE[EMPLOYEE NAME]=$B24),--(T_LEAVE[START DATE]&lt;=AE$7),--(T_LEAVE[END DATE]&gt;=AE$7),ROW(T_LEAVE[LEAVE TYPE]))-ROW(T_LEAVE[#Headers]))))))),"")</f>
        <v/>
      </c>
      <c r="AF24" s="90" t="str">
        <f>IFERROR(IF(AF$7="","NA",IF(AF$7&lt;INDEX(T_EMP[START DATE],ROW($B24)-ROW($B$7)),"NE",IF(AND(INDEX(T_EMP[TERMINATION DATE],ROW($B24)-ROW($B$7))&gt;0,AF$7&gt;INDEX(T_EMP[TERMINATION DATE],ROW($B24)-ROW($B$7))),"NE",IF(NOT(ISERROR(MATCH(AF$7,L_HOLS,0))),"H",IF(INDEX(L_WKNDVAL,WEEKDAY(AF$7,1))=1,"WKND",INDEX(T_LEAVE[LEAVE TYPE],SUMPRODUCT(--(T_LEAVE[EMPLOYEE NAME]=$B24),--(T_LEAVE[START DATE]&lt;=AF$7),--(T_LEAVE[END DATE]&gt;=AF$7),ROW(T_LEAVE[LEAVE TYPE]))-ROW(T_LEAVE[#Headers]))))))),"")</f>
        <v/>
      </c>
      <c r="AG24" s="90" t="str">
        <f>IFERROR(IF(AG$7="","NA",IF(AG$7&lt;INDEX(T_EMP[START DATE],ROW($B24)-ROW($B$7)),"NE",IF(AND(INDEX(T_EMP[TERMINATION DATE],ROW($B24)-ROW($B$7))&gt;0,AG$7&gt;INDEX(T_EMP[TERMINATION DATE],ROW($B24)-ROW($B$7))),"NE",IF(NOT(ISERROR(MATCH(AG$7,L_HOLS,0))),"H",IF(INDEX(L_WKNDVAL,WEEKDAY(AG$7,1))=1,"WKND",INDEX(T_LEAVE[LEAVE TYPE],SUMPRODUCT(--(T_LEAVE[EMPLOYEE NAME]=$B24),--(T_LEAVE[START DATE]&lt;=AG$7),--(T_LEAVE[END DATE]&gt;=AG$7),ROW(T_LEAVE[LEAVE TYPE]))-ROW(T_LEAVE[#Headers]))))))),"")</f>
        <v>NA</v>
      </c>
      <c r="AH24" s="68"/>
      <c r="AI24" s="94" t="str">
        <f>IF(OR($B24="",AI$7=""),"",COUNTIFS($C24:$AG24,AI$7)*INDEX(T_LEAVETYPE[DAY VALUE],1))</f>
        <v/>
      </c>
      <c r="AJ24" s="94" t="str">
        <f>IF(OR($B24="",AJ$7=""),"",COUNTIFS($C24:$AG24,AJ$7)*INDEX(T_LEAVETYPE[DAY VALUE],2))</f>
        <v/>
      </c>
      <c r="AK24" s="94" t="str">
        <f>IF(OR($B24="",AK$7=""),"",COUNTIFS($C24:$AG24,AK$7)*INDEX(T_LEAVETYPE[DAY VALUE],3))</f>
        <v/>
      </c>
      <c r="AL24" s="94" t="str">
        <f>IF(OR($B24="",AL$7=""),"",COUNTIFS($C24:$AG24,AL$7)*INDEX(T_LEAVETYPE[DAY VALUE],4))</f>
        <v/>
      </c>
      <c r="AM24" s="95" t="str">
        <f>IF(OR($B24="",AM$7=""),"",COUNTIFS($C24:$AG24,AM$7)*INDEX(T_LEAVETYPE[DAY VALUE],5))</f>
        <v/>
      </c>
      <c r="AN24" s="98" t="str">
        <f t="shared" si="2"/>
        <v/>
      </c>
      <c r="AO24" s="99" t="str">
        <f t="shared" si="3"/>
        <v/>
      </c>
    </row>
    <row r="25" spans="2:41" x14ac:dyDescent="0.25">
      <c r="B25" s="86" t="str">
        <f>IFERROR(INDEX(T_EMP[EMPLOYEE NAME],ROW(B25)-ROW($B$7)),"")</f>
        <v/>
      </c>
      <c r="C25" s="89" t="str">
        <f>IFERROR(IF(C$7="","NA",IF(C$7&lt;INDEX(T_EMP[START DATE],ROW($B25)-ROW($B$7)),"NE",IF(AND(INDEX(T_EMP[TERMINATION DATE],ROW($B25)-ROW($B$7))&gt;0,C$7&gt;INDEX(T_EMP[TERMINATION DATE],ROW($B25)-ROW($B$7))),"NE",IF(NOT(ISERROR(MATCH(C$7,L_HOLS,0))),"H",IF(INDEX(L_WKNDVAL,WEEKDAY(C$7,1))=1,"WKND",INDEX(T_LEAVE[LEAVE TYPE],SUMPRODUCT(--(T_LEAVE[EMPLOYEE NAME]=$B25),--(T_LEAVE[START DATE]&lt;=C$7),--(T_LEAVE[END DATE]&gt;=C$7),ROW(T_LEAVE[LEAVE TYPE]))-ROW(T_LEAVE[#Headers]))))))),"")</f>
        <v/>
      </c>
      <c r="D25" s="90" t="str">
        <f>IFERROR(IF(D$7="","NA",IF(D$7&lt;INDEX(T_EMP[START DATE],ROW($B25)-ROW($B$7)),"NE",IF(AND(INDEX(T_EMP[TERMINATION DATE],ROW($B25)-ROW($B$7))&gt;0,D$7&gt;INDEX(T_EMP[TERMINATION DATE],ROW($B25)-ROW($B$7))),"NE",IF(NOT(ISERROR(MATCH(D$7,L_HOLS,0))),"H",IF(INDEX(L_WKNDVAL,WEEKDAY(D$7,1))=1,"WKND",INDEX(T_LEAVE[LEAVE TYPE],SUMPRODUCT(--(T_LEAVE[EMPLOYEE NAME]=$B25),--(T_LEAVE[START DATE]&lt;=D$7),--(T_LEAVE[END DATE]&gt;=D$7),ROW(T_LEAVE[LEAVE TYPE]))-ROW(T_LEAVE[#Headers]))))))),"")</f>
        <v/>
      </c>
      <c r="E25" s="90" t="str">
        <f>IFERROR(IF(E$7="","NA",IF(E$7&lt;INDEX(T_EMP[START DATE],ROW($B25)-ROW($B$7)),"NE",IF(AND(INDEX(T_EMP[TERMINATION DATE],ROW($B25)-ROW($B$7))&gt;0,E$7&gt;INDEX(T_EMP[TERMINATION DATE],ROW($B25)-ROW($B$7))),"NE",IF(NOT(ISERROR(MATCH(E$7,L_HOLS,0))),"H",IF(INDEX(L_WKNDVAL,WEEKDAY(E$7,1))=1,"WKND",INDEX(T_LEAVE[LEAVE TYPE],SUMPRODUCT(--(T_LEAVE[EMPLOYEE NAME]=$B25),--(T_LEAVE[START DATE]&lt;=E$7),--(T_LEAVE[END DATE]&gt;=E$7),ROW(T_LEAVE[LEAVE TYPE]))-ROW(T_LEAVE[#Headers]))))))),"")</f>
        <v/>
      </c>
      <c r="F25" s="90" t="str">
        <f>IFERROR(IF(F$7="","NA",IF(F$7&lt;INDEX(T_EMP[START DATE],ROW($B25)-ROW($B$7)),"NE",IF(AND(INDEX(T_EMP[TERMINATION DATE],ROW($B25)-ROW($B$7))&gt;0,F$7&gt;INDEX(T_EMP[TERMINATION DATE],ROW($B25)-ROW($B$7))),"NE",IF(NOT(ISERROR(MATCH(F$7,L_HOLS,0))),"H",IF(INDEX(L_WKNDVAL,WEEKDAY(F$7,1))=1,"WKND",INDEX(T_LEAVE[LEAVE TYPE],SUMPRODUCT(--(T_LEAVE[EMPLOYEE NAME]=$B25),--(T_LEAVE[START DATE]&lt;=F$7),--(T_LEAVE[END DATE]&gt;=F$7),ROW(T_LEAVE[LEAVE TYPE]))-ROW(T_LEAVE[#Headers]))))))),"")</f>
        <v/>
      </c>
      <c r="G25" s="90" t="str">
        <f>IFERROR(IF(G$7="","NA",IF(G$7&lt;INDEX(T_EMP[START DATE],ROW($B25)-ROW($B$7)),"NE",IF(AND(INDEX(T_EMP[TERMINATION DATE],ROW($B25)-ROW($B$7))&gt;0,G$7&gt;INDEX(T_EMP[TERMINATION DATE],ROW($B25)-ROW($B$7))),"NE",IF(NOT(ISERROR(MATCH(G$7,L_HOLS,0))),"H",IF(INDEX(L_WKNDVAL,WEEKDAY(G$7,1))=1,"WKND",INDEX(T_LEAVE[LEAVE TYPE],SUMPRODUCT(--(T_LEAVE[EMPLOYEE NAME]=$B25),--(T_LEAVE[START DATE]&lt;=G$7),--(T_LEAVE[END DATE]&gt;=G$7),ROW(T_LEAVE[LEAVE TYPE]))-ROW(T_LEAVE[#Headers]))))))),"")</f>
        <v/>
      </c>
      <c r="H25" s="90" t="str">
        <f>IFERROR(IF(H$7="","NA",IF(H$7&lt;INDEX(T_EMP[START DATE],ROW($B25)-ROW($B$7)),"NE",IF(AND(INDEX(T_EMP[TERMINATION DATE],ROW($B25)-ROW($B$7))&gt;0,H$7&gt;INDEX(T_EMP[TERMINATION DATE],ROW($B25)-ROW($B$7))),"NE",IF(NOT(ISERROR(MATCH(H$7,L_HOLS,0))),"H",IF(INDEX(L_WKNDVAL,WEEKDAY(H$7,1))=1,"WKND",INDEX(T_LEAVE[LEAVE TYPE],SUMPRODUCT(--(T_LEAVE[EMPLOYEE NAME]=$B25),--(T_LEAVE[START DATE]&lt;=H$7),--(T_LEAVE[END DATE]&gt;=H$7),ROW(T_LEAVE[LEAVE TYPE]))-ROW(T_LEAVE[#Headers]))))))),"")</f>
        <v/>
      </c>
      <c r="I25" s="90" t="str">
        <f>IFERROR(IF(I$7="","NA",IF(I$7&lt;INDEX(T_EMP[START DATE],ROW($B25)-ROW($B$7)),"NE",IF(AND(INDEX(T_EMP[TERMINATION DATE],ROW($B25)-ROW($B$7))&gt;0,I$7&gt;INDEX(T_EMP[TERMINATION DATE],ROW($B25)-ROW($B$7))),"NE",IF(NOT(ISERROR(MATCH(I$7,L_HOLS,0))),"H",IF(INDEX(L_WKNDVAL,WEEKDAY(I$7,1))=1,"WKND",INDEX(T_LEAVE[LEAVE TYPE],SUMPRODUCT(--(T_LEAVE[EMPLOYEE NAME]=$B25),--(T_LEAVE[START DATE]&lt;=I$7),--(T_LEAVE[END DATE]&gt;=I$7),ROW(T_LEAVE[LEAVE TYPE]))-ROW(T_LEAVE[#Headers]))))))),"")</f>
        <v/>
      </c>
      <c r="J25" s="90" t="str">
        <f>IFERROR(IF(J$7="","NA",IF(J$7&lt;INDEX(T_EMP[START DATE],ROW($B25)-ROW($B$7)),"NE",IF(AND(INDEX(T_EMP[TERMINATION DATE],ROW($B25)-ROW($B$7))&gt;0,J$7&gt;INDEX(T_EMP[TERMINATION DATE],ROW($B25)-ROW($B$7))),"NE",IF(NOT(ISERROR(MATCH(J$7,L_HOLS,0))),"H",IF(INDEX(L_WKNDVAL,WEEKDAY(J$7,1))=1,"WKND",INDEX(T_LEAVE[LEAVE TYPE],SUMPRODUCT(--(T_LEAVE[EMPLOYEE NAME]=$B25),--(T_LEAVE[START DATE]&lt;=J$7),--(T_LEAVE[END DATE]&gt;=J$7),ROW(T_LEAVE[LEAVE TYPE]))-ROW(T_LEAVE[#Headers]))))))),"")</f>
        <v/>
      </c>
      <c r="K25" s="90" t="str">
        <f>IFERROR(IF(K$7="","NA",IF(K$7&lt;INDEX(T_EMP[START DATE],ROW($B25)-ROW($B$7)),"NE",IF(AND(INDEX(T_EMP[TERMINATION DATE],ROW($B25)-ROW($B$7))&gt;0,K$7&gt;INDEX(T_EMP[TERMINATION DATE],ROW($B25)-ROW($B$7))),"NE",IF(NOT(ISERROR(MATCH(K$7,L_HOLS,0))),"H",IF(INDEX(L_WKNDVAL,WEEKDAY(K$7,1))=1,"WKND",INDEX(T_LEAVE[LEAVE TYPE],SUMPRODUCT(--(T_LEAVE[EMPLOYEE NAME]=$B25),--(T_LEAVE[START DATE]&lt;=K$7),--(T_LEAVE[END DATE]&gt;=K$7),ROW(T_LEAVE[LEAVE TYPE]))-ROW(T_LEAVE[#Headers]))))))),"")</f>
        <v/>
      </c>
      <c r="L25" s="90" t="str">
        <f>IFERROR(IF(L$7="","NA",IF(L$7&lt;INDEX(T_EMP[START DATE],ROW($B25)-ROW($B$7)),"NE",IF(AND(INDEX(T_EMP[TERMINATION DATE],ROW($B25)-ROW($B$7))&gt;0,L$7&gt;INDEX(T_EMP[TERMINATION DATE],ROW($B25)-ROW($B$7))),"NE",IF(NOT(ISERROR(MATCH(L$7,L_HOLS,0))),"H",IF(INDEX(L_WKNDVAL,WEEKDAY(L$7,1))=1,"WKND",INDEX(T_LEAVE[LEAVE TYPE],SUMPRODUCT(--(T_LEAVE[EMPLOYEE NAME]=$B25),--(T_LEAVE[START DATE]&lt;=L$7),--(T_LEAVE[END DATE]&gt;=L$7),ROW(T_LEAVE[LEAVE TYPE]))-ROW(T_LEAVE[#Headers]))))))),"")</f>
        <v/>
      </c>
      <c r="M25" s="90" t="str">
        <f>IFERROR(IF(M$7="","NA",IF(M$7&lt;INDEX(T_EMP[START DATE],ROW($B25)-ROW($B$7)),"NE",IF(AND(INDEX(T_EMP[TERMINATION DATE],ROW($B25)-ROW($B$7))&gt;0,M$7&gt;INDEX(T_EMP[TERMINATION DATE],ROW($B25)-ROW($B$7))),"NE",IF(NOT(ISERROR(MATCH(M$7,L_HOLS,0))),"H",IF(INDEX(L_WKNDVAL,WEEKDAY(M$7,1))=1,"WKND",INDEX(T_LEAVE[LEAVE TYPE],SUMPRODUCT(--(T_LEAVE[EMPLOYEE NAME]=$B25),--(T_LEAVE[START DATE]&lt;=M$7),--(T_LEAVE[END DATE]&gt;=M$7),ROW(T_LEAVE[LEAVE TYPE]))-ROW(T_LEAVE[#Headers]))))))),"")</f>
        <v/>
      </c>
      <c r="N25" s="90" t="str">
        <f>IFERROR(IF(N$7="","NA",IF(N$7&lt;INDEX(T_EMP[START DATE],ROW($B25)-ROW($B$7)),"NE",IF(AND(INDEX(T_EMP[TERMINATION DATE],ROW($B25)-ROW($B$7))&gt;0,N$7&gt;INDEX(T_EMP[TERMINATION DATE],ROW($B25)-ROW($B$7))),"NE",IF(NOT(ISERROR(MATCH(N$7,L_HOLS,0))),"H",IF(INDEX(L_WKNDVAL,WEEKDAY(N$7,1))=1,"WKND",INDEX(T_LEAVE[LEAVE TYPE],SUMPRODUCT(--(T_LEAVE[EMPLOYEE NAME]=$B25),--(T_LEAVE[START DATE]&lt;=N$7),--(T_LEAVE[END DATE]&gt;=N$7),ROW(T_LEAVE[LEAVE TYPE]))-ROW(T_LEAVE[#Headers]))))))),"")</f>
        <v/>
      </c>
      <c r="O25" s="90" t="str">
        <f>IFERROR(IF(O$7="","NA",IF(O$7&lt;INDEX(T_EMP[START DATE],ROW($B25)-ROW($B$7)),"NE",IF(AND(INDEX(T_EMP[TERMINATION DATE],ROW($B25)-ROW($B$7))&gt;0,O$7&gt;INDEX(T_EMP[TERMINATION DATE],ROW($B25)-ROW($B$7))),"NE",IF(NOT(ISERROR(MATCH(O$7,L_HOLS,0))),"H",IF(INDEX(L_WKNDVAL,WEEKDAY(O$7,1))=1,"WKND",INDEX(T_LEAVE[LEAVE TYPE],SUMPRODUCT(--(T_LEAVE[EMPLOYEE NAME]=$B25),--(T_LEAVE[START DATE]&lt;=O$7),--(T_LEAVE[END DATE]&gt;=O$7),ROW(T_LEAVE[LEAVE TYPE]))-ROW(T_LEAVE[#Headers]))))))),"")</f>
        <v/>
      </c>
      <c r="P25" s="90" t="str">
        <f>IFERROR(IF(P$7="","NA",IF(P$7&lt;INDEX(T_EMP[START DATE],ROW($B25)-ROW($B$7)),"NE",IF(AND(INDEX(T_EMP[TERMINATION DATE],ROW($B25)-ROW($B$7))&gt;0,P$7&gt;INDEX(T_EMP[TERMINATION DATE],ROW($B25)-ROW($B$7))),"NE",IF(NOT(ISERROR(MATCH(P$7,L_HOLS,0))),"H",IF(INDEX(L_WKNDVAL,WEEKDAY(P$7,1))=1,"WKND",INDEX(T_LEAVE[LEAVE TYPE],SUMPRODUCT(--(T_LEAVE[EMPLOYEE NAME]=$B25),--(T_LEAVE[START DATE]&lt;=P$7),--(T_LEAVE[END DATE]&gt;=P$7),ROW(T_LEAVE[LEAVE TYPE]))-ROW(T_LEAVE[#Headers]))))))),"")</f>
        <v/>
      </c>
      <c r="Q25" s="90" t="str">
        <f>IFERROR(IF(Q$7="","NA",IF(Q$7&lt;INDEX(T_EMP[START DATE],ROW($B25)-ROW($B$7)),"NE",IF(AND(INDEX(T_EMP[TERMINATION DATE],ROW($B25)-ROW($B$7))&gt;0,Q$7&gt;INDEX(T_EMP[TERMINATION DATE],ROW($B25)-ROW($B$7))),"NE",IF(NOT(ISERROR(MATCH(Q$7,L_HOLS,0))),"H",IF(INDEX(L_WKNDVAL,WEEKDAY(Q$7,1))=1,"WKND",INDEX(T_LEAVE[LEAVE TYPE],SUMPRODUCT(--(T_LEAVE[EMPLOYEE NAME]=$B25),--(T_LEAVE[START DATE]&lt;=Q$7),--(T_LEAVE[END DATE]&gt;=Q$7),ROW(T_LEAVE[LEAVE TYPE]))-ROW(T_LEAVE[#Headers]))))))),"")</f>
        <v/>
      </c>
      <c r="R25" s="90" t="str">
        <f>IFERROR(IF(R$7="","NA",IF(R$7&lt;INDEX(T_EMP[START DATE],ROW($B25)-ROW($B$7)),"NE",IF(AND(INDEX(T_EMP[TERMINATION DATE],ROW($B25)-ROW($B$7))&gt;0,R$7&gt;INDEX(T_EMP[TERMINATION DATE],ROW($B25)-ROW($B$7))),"NE",IF(NOT(ISERROR(MATCH(R$7,L_HOLS,0))),"H",IF(INDEX(L_WKNDVAL,WEEKDAY(R$7,1))=1,"WKND",INDEX(T_LEAVE[LEAVE TYPE],SUMPRODUCT(--(T_LEAVE[EMPLOYEE NAME]=$B25),--(T_LEAVE[START DATE]&lt;=R$7),--(T_LEAVE[END DATE]&gt;=R$7),ROW(T_LEAVE[LEAVE TYPE]))-ROW(T_LEAVE[#Headers]))))))),"")</f>
        <v/>
      </c>
      <c r="S25" s="90" t="str">
        <f>IFERROR(IF(S$7="","NA",IF(S$7&lt;INDEX(T_EMP[START DATE],ROW($B25)-ROW($B$7)),"NE",IF(AND(INDEX(T_EMP[TERMINATION DATE],ROW($B25)-ROW($B$7))&gt;0,S$7&gt;INDEX(T_EMP[TERMINATION DATE],ROW($B25)-ROW($B$7))),"NE",IF(NOT(ISERROR(MATCH(S$7,L_HOLS,0))),"H",IF(INDEX(L_WKNDVAL,WEEKDAY(S$7,1))=1,"WKND",INDEX(T_LEAVE[LEAVE TYPE],SUMPRODUCT(--(T_LEAVE[EMPLOYEE NAME]=$B25),--(T_LEAVE[START DATE]&lt;=S$7),--(T_LEAVE[END DATE]&gt;=S$7),ROW(T_LEAVE[LEAVE TYPE]))-ROW(T_LEAVE[#Headers]))))))),"")</f>
        <v/>
      </c>
      <c r="T25" s="90" t="str">
        <f>IFERROR(IF(T$7="","NA",IF(T$7&lt;INDEX(T_EMP[START DATE],ROW($B25)-ROW($B$7)),"NE",IF(AND(INDEX(T_EMP[TERMINATION DATE],ROW($B25)-ROW($B$7))&gt;0,T$7&gt;INDEX(T_EMP[TERMINATION DATE],ROW($B25)-ROW($B$7))),"NE",IF(NOT(ISERROR(MATCH(T$7,L_HOLS,0))),"H",IF(INDEX(L_WKNDVAL,WEEKDAY(T$7,1))=1,"WKND",INDEX(T_LEAVE[LEAVE TYPE],SUMPRODUCT(--(T_LEAVE[EMPLOYEE NAME]=$B25),--(T_LEAVE[START DATE]&lt;=T$7),--(T_LEAVE[END DATE]&gt;=T$7),ROW(T_LEAVE[LEAVE TYPE]))-ROW(T_LEAVE[#Headers]))))))),"")</f>
        <v/>
      </c>
      <c r="U25" s="90" t="str">
        <f>IFERROR(IF(U$7="","NA",IF(U$7&lt;INDEX(T_EMP[START DATE],ROW($B25)-ROW($B$7)),"NE",IF(AND(INDEX(T_EMP[TERMINATION DATE],ROW($B25)-ROW($B$7))&gt;0,U$7&gt;INDEX(T_EMP[TERMINATION DATE],ROW($B25)-ROW($B$7))),"NE",IF(NOT(ISERROR(MATCH(U$7,L_HOLS,0))),"H",IF(INDEX(L_WKNDVAL,WEEKDAY(U$7,1))=1,"WKND",INDEX(T_LEAVE[LEAVE TYPE],SUMPRODUCT(--(T_LEAVE[EMPLOYEE NAME]=$B25),--(T_LEAVE[START DATE]&lt;=U$7),--(T_LEAVE[END DATE]&gt;=U$7),ROW(T_LEAVE[LEAVE TYPE]))-ROW(T_LEAVE[#Headers]))))))),"")</f>
        <v/>
      </c>
      <c r="V25" s="90" t="str">
        <f>IFERROR(IF(V$7="","NA",IF(V$7&lt;INDEX(T_EMP[START DATE],ROW($B25)-ROW($B$7)),"NE",IF(AND(INDEX(T_EMP[TERMINATION DATE],ROW($B25)-ROW($B$7))&gt;0,V$7&gt;INDEX(T_EMP[TERMINATION DATE],ROW($B25)-ROW($B$7))),"NE",IF(NOT(ISERROR(MATCH(V$7,L_HOLS,0))),"H",IF(INDEX(L_WKNDVAL,WEEKDAY(V$7,1))=1,"WKND",INDEX(T_LEAVE[LEAVE TYPE],SUMPRODUCT(--(T_LEAVE[EMPLOYEE NAME]=$B25),--(T_LEAVE[START DATE]&lt;=V$7),--(T_LEAVE[END DATE]&gt;=V$7),ROW(T_LEAVE[LEAVE TYPE]))-ROW(T_LEAVE[#Headers]))))))),"")</f>
        <v/>
      </c>
      <c r="W25" s="90" t="str">
        <f>IFERROR(IF(W$7="","NA",IF(W$7&lt;INDEX(T_EMP[START DATE],ROW($B25)-ROW($B$7)),"NE",IF(AND(INDEX(T_EMP[TERMINATION DATE],ROW($B25)-ROW($B$7))&gt;0,W$7&gt;INDEX(T_EMP[TERMINATION DATE],ROW($B25)-ROW($B$7))),"NE",IF(NOT(ISERROR(MATCH(W$7,L_HOLS,0))),"H",IF(INDEX(L_WKNDVAL,WEEKDAY(W$7,1))=1,"WKND",INDEX(T_LEAVE[LEAVE TYPE],SUMPRODUCT(--(T_LEAVE[EMPLOYEE NAME]=$B25),--(T_LEAVE[START DATE]&lt;=W$7),--(T_LEAVE[END DATE]&gt;=W$7),ROW(T_LEAVE[LEAVE TYPE]))-ROW(T_LEAVE[#Headers]))))))),"")</f>
        <v/>
      </c>
      <c r="X25" s="90" t="str">
        <f>IFERROR(IF(X$7="","NA",IF(X$7&lt;INDEX(T_EMP[START DATE],ROW($B25)-ROW($B$7)),"NE",IF(AND(INDEX(T_EMP[TERMINATION DATE],ROW($B25)-ROW($B$7))&gt;0,X$7&gt;INDEX(T_EMP[TERMINATION DATE],ROW($B25)-ROW($B$7))),"NE",IF(NOT(ISERROR(MATCH(X$7,L_HOLS,0))),"H",IF(INDEX(L_WKNDVAL,WEEKDAY(X$7,1))=1,"WKND",INDEX(T_LEAVE[LEAVE TYPE],SUMPRODUCT(--(T_LEAVE[EMPLOYEE NAME]=$B25),--(T_LEAVE[START DATE]&lt;=X$7),--(T_LEAVE[END DATE]&gt;=X$7),ROW(T_LEAVE[LEAVE TYPE]))-ROW(T_LEAVE[#Headers]))))))),"")</f>
        <v/>
      </c>
      <c r="Y25" s="90" t="str">
        <f>IFERROR(IF(Y$7="","NA",IF(Y$7&lt;INDEX(T_EMP[START DATE],ROW($B25)-ROW($B$7)),"NE",IF(AND(INDEX(T_EMP[TERMINATION DATE],ROW($B25)-ROW($B$7))&gt;0,Y$7&gt;INDEX(T_EMP[TERMINATION DATE],ROW($B25)-ROW($B$7))),"NE",IF(NOT(ISERROR(MATCH(Y$7,L_HOLS,0))),"H",IF(INDEX(L_WKNDVAL,WEEKDAY(Y$7,1))=1,"WKND",INDEX(T_LEAVE[LEAVE TYPE],SUMPRODUCT(--(T_LEAVE[EMPLOYEE NAME]=$B25),--(T_LEAVE[START DATE]&lt;=Y$7),--(T_LEAVE[END DATE]&gt;=Y$7),ROW(T_LEAVE[LEAVE TYPE]))-ROW(T_LEAVE[#Headers]))))))),"")</f>
        <v/>
      </c>
      <c r="Z25" s="90" t="str">
        <f>IFERROR(IF(Z$7="","NA",IF(Z$7&lt;INDEX(T_EMP[START DATE],ROW($B25)-ROW($B$7)),"NE",IF(AND(INDEX(T_EMP[TERMINATION DATE],ROW($B25)-ROW($B$7))&gt;0,Z$7&gt;INDEX(T_EMP[TERMINATION DATE],ROW($B25)-ROW($B$7))),"NE",IF(NOT(ISERROR(MATCH(Z$7,L_HOLS,0))),"H",IF(INDEX(L_WKNDVAL,WEEKDAY(Z$7,1))=1,"WKND",INDEX(T_LEAVE[LEAVE TYPE],SUMPRODUCT(--(T_LEAVE[EMPLOYEE NAME]=$B25),--(T_LEAVE[START DATE]&lt;=Z$7),--(T_LEAVE[END DATE]&gt;=Z$7),ROW(T_LEAVE[LEAVE TYPE]))-ROW(T_LEAVE[#Headers]))))))),"")</f>
        <v/>
      </c>
      <c r="AA25" s="90" t="str">
        <f>IFERROR(IF(AA$7="","NA",IF(AA$7&lt;INDEX(T_EMP[START DATE],ROW($B25)-ROW($B$7)),"NE",IF(AND(INDEX(T_EMP[TERMINATION DATE],ROW($B25)-ROW($B$7))&gt;0,AA$7&gt;INDEX(T_EMP[TERMINATION DATE],ROW($B25)-ROW($B$7))),"NE",IF(NOT(ISERROR(MATCH(AA$7,L_HOLS,0))),"H",IF(INDEX(L_WKNDVAL,WEEKDAY(AA$7,1))=1,"WKND",INDEX(T_LEAVE[LEAVE TYPE],SUMPRODUCT(--(T_LEAVE[EMPLOYEE NAME]=$B25),--(T_LEAVE[START DATE]&lt;=AA$7),--(T_LEAVE[END DATE]&gt;=AA$7),ROW(T_LEAVE[LEAVE TYPE]))-ROW(T_LEAVE[#Headers]))))))),"")</f>
        <v/>
      </c>
      <c r="AB25" s="90" t="str">
        <f>IFERROR(IF(AB$7="","NA",IF(AB$7&lt;INDEX(T_EMP[START DATE],ROW($B25)-ROW($B$7)),"NE",IF(AND(INDEX(T_EMP[TERMINATION DATE],ROW($B25)-ROW($B$7))&gt;0,AB$7&gt;INDEX(T_EMP[TERMINATION DATE],ROW($B25)-ROW($B$7))),"NE",IF(NOT(ISERROR(MATCH(AB$7,L_HOLS,0))),"H",IF(INDEX(L_WKNDVAL,WEEKDAY(AB$7,1))=1,"WKND",INDEX(T_LEAVE[LEAVE TYPE],SUMPRODUCT(--(T_LEAVE[EMPLOYEE NAME]=$B25),--(T_LEAVE[START DATE]&lt;=AB$7),--(T_LEAVE[END DATE]&gt;=AB$7),ROW(T_LEAVE[LEAVE TYPE]))-ROW(T_LEAVE[#Headers]))))))),"")</f>
        <v/>
      </c>
      <c r="AC25" s="90" t="str">
        <f>IFERROR(IF(AC$7="","NA",IF(AC$7&lt;INDEX(T_EMP[START DATE],ROW($B25)-ROW($B$7)),"NE",IF(AND(INDEX(T_EMP[TERMINATION DATE],ROW($B25)-ROW($B$7))&gt;0,AC$7&gt;INDEX(T_EMP[TERMINATION DATE],ROW($B25)-ROW($B$7))),"NE",IF(NOT(ISERROR(MATCH(AC$7,L_HOLS,0))),"H",IF(INDEX(L_WKNDVAL,WEEKDAY(AC$7,1))=1,"WKND",INDEX(T_LEAVE[LEAVE TYPE],SUMPRODUCT(--(T_LEAVE[EMPLOYEE NAME]=$B25),--(T_LEAVE[START DATE]&lt;=AC$7),--(T_LEAVE[END DATE]&gt;=AC$7),ROW(T_LEAVE[LEAVE TYPE]))-ROW(T_LEAVE[#Headers]))))))),"")</f>
        <v/>
      </c>
      <c r="AD25" s="90" t="str">
        <f>IFERROR(IF(AD$7="","NA",IF(AD$7&lt;INDEX(T_EMP[START DATE],ROW($B25)-ROW($B$7)),"NE",IF(AND(INDEX(T_EMP[TERMINATION DATE],ROW($B25)-ROW($B$7))&gt;0,AD$7&gt;INDEX(T_EMP[TERMINATION DATE],ROW($B25)-ROW($B$7))),"NE",IF(NOT(ISERROR(MATCH(AD$7,L_HOLS,0))),"H",IF(INDEX(L_WKNDVAL,WEEKDAY(AD$7,1))=1,"WKND",INDEX(T_LEAVE[LEAVE TYPE],SUMPRODUCT(--(T_LEAVE[EMPLOYEE NAME]=$B25),--(T_LEAVE[START DATE]&lt;=AD$7),--(T_LEAVE[END DATE]&gt;=AD$7),ROW(T_LEAVE[LEAVE TYPE]))-ROW(T_LEAVE[#Headers]))))))),"")</f>
        <v/>
      </c>
      <c r="AE25" s="90" t="str">
        <f>IFERROR(IF(AE$7="","NA",IF(AE$7&lt;INDEX(T_EMP[START DATE],ROW($B25)-ROW($B$7)),"NE",IF(AND(INDEX(T_EMP[TERMINATION DATE],ROW($B25)-ROW($B$7))&gt;0,AE$7&gt;INDEX(T_EMP[TERMINATION DATE],ROW($B25)-ROW($B$7))),"NE",IF(NOT(ISERROR(MATCH(AE$7,L_HOLS,0))),"H",IF(INDEX(L_WKNDVAL,WEEKDAY(AE$7,1))=1,"WKND",INDEX(T_LEAVE[LEAVE TYPE],SUMPRODUCT(--(T_LEAVE[EMPLOYEE NAME]=$B25),--(T_LEAVE[START DATE]&lt;=AE$7),--(T_LEAVE[END DATE]&gt;=AE$7),ROW(T_LEAVE[LEAVE TYPE]))-ROW(T_LEAVE[#Headers]))))))),"")</f>
        <v/>
      </c>
      <c r="AF25" s="90" t="str">
        <f>IFERROR(IF(AF$7="","NA",IF(AF$7&lt;INDEX(T_EMP[START DATE],ROW($B25)-ROW($B$7)),"NE",IF(AND(INDEX(T_EMP[TERMINATION DATE],ROW($B25)-ROW($B$7))&gt;0,AF$7&gt;INDEX(T_EMP[TERMINATION DATE],ROW($B25)-ROW($B$7))),"NE",IF(NOT(ISERROR(MATCH(AF$7,L_HOLS,0))),"H",IF(INDEX(L_WKNDVAL,WEEKDAY(AF$7,1))=1,"WKND",INDEX(T_LEAVE[LEAVE TYPE],SUMPRODUCT(--(T_LEAVE[EMPLOYEE NAME]=$B25),--(T_LEAVE[START DATE]&lt;=AF$7),--(T_LEAVE[END DATE]&gt;=AF$7),ROW(T_LEAVE[LEAVE TYPE]))-ROW(T_LEAVE[#Headers]))))))),"")</f>
        <v/>
      </c>
      <c r="AG25" s="90" t="str">
        <f>IFERROR(IF(AG$7="","NA",IF(AG$7&lt;INDEX(T_EMP[START DATE],ROW($B25)-ROW($B$7)),"NE",IF(AND(INDEX(T_EMP[TERMINATION DATE],ROW($B25)-ROW($B$7))&gt;0,AG$7&gt;INDEX(T_EMP[TERMINATION DATE],ROW($B25)-ROW($B$7))),"NE",IF(NOT(ISERROR(MATCH(AG$7,L_HOLS,0))),"H",IF(INDEX(L_WKNDVAL,WEEKDAY(AG$7,1))=1,"WKND",INDEX(T_LEAVE[LEAVE TYPE],SUMPRODUCT(--(T_LEAVE[EMPLOYEE NAME]=$B25),--(T_LEAVE[START DATE]&lt;=AG$7),--(T_LEAVE[END DATE]&gt;=AG$7),ROW(T_LEAVE[LEAVE TYPE]))-ROW(T_LEAVE[#Headers]))))))),"")</f>
        <v>NA</v>
      </c>
      <c r="AH25" s="68"/>
      <c r="AI25" s="94" t="str">
        <f>IF(OR($B25="",AI$7=""),"",COUNTIFS($C25:$AG25,AI$7)*INDEX(T_LEAVETYPE[DAY VALUE],1))</f>
        <v/>
      </c>
      <c r="AJ25" s="94" t="str">
        <f>IF(OR($B25="",AJ$7=""),"",COUNTIFS($C25:$AG25,AJ$7)*INDEX(T_LEAVETYPE[DAY VALUE],2))</f>
        <v/>
      </c>
      <c r="AK25" s="94" t="str">
        <f>IF(OR($B25="",AK$7=""),"",COUNTIFS($C25:$AG25,AK$7)*INDEX(T_LEAVETYPE[DAY VALUE],3))</f>
        <v/>
      </c>
      <c r="AL25" s="94" t="str">
        <f>IF(OR($B25="",AL$7=""),"",COUNTIFS($C25:$AG25,AL$7)*INDEX(T_LEAVETYPE[DAY VALUE],4))</f>
        <v/>
      </c>
      <c r="AM25" s="95" t="str">
        <f>IF(OR($B25="",AM$7=""),"",COUNTIFS($C25:$AG25,AM$7)*INDEX(T_LEAVETYPE[DAY VALUE],5))</f>
        <v/>
      </c>
      <c r="AN25" s="98" t="str">
        <f t="shared" si="2"/>
        <v/>
      </c>
      <c r="AO25" s="99" t="str">
        <f t="shared" si="3"/>
        <v/>
      </c>
    </row>
    <row r="26" spans="2:41" x14ac:dyDescent="0.25">
      <c r="B26" s="86" t="str">
        <f>IFERROR(INDEX(T_EMP[EMPLOYEE NAME],ROW(B26)-ROW($B$7)),"")</f>
        <v/>
      </c>
      <c r="C26" s="89" t="str">
        <f>IFERROR(IF(C$7="","NA",IF(C$7&lt;INDEX(T_EMP[START DATE],ROW($B26)-ROW($B$7)),"NE",IF(AND(INDEX(T_EMP[TERMINATION DATE],ROW($B26)-ROW($B$7))&gt;0,C$7&gt;INDEX(T_EMP[TERMINATION DATE],ROW($B26)-ROW($B$7))),"NE",IF(NOT(ISERROR(MATCH(C$7,L_HOLS,0))),"H",IF(INDEX(L_WKNDVAL,WEEKDAY(C$7,1))=1,"WKND",INDEX(T_LEAVE[LEAVE TYPE],SUMPRODUCT(--(T_LEAVE[EMPLOYEE NAME]=$B26),--(T_LEAVE[START DATE]&lt;=C$7),--(T_LEAVE[END DATE]&gt;=C$7),ROW(T_LEAVE[LEAVE TYPE]))-ROW(T_LEAVE[#Headers]))))))),"")</f>
        <v/>
      </c>
      <c r="D26" s="90" t="str">
        <f>IFERROR(IF(D$7="","NA",IF(D$7&lt;INDEX(T_EMP[START DATE],ROW($B26)-ROW($B$7)),"NE",IF(AND(INDEX(T_EMP[TERMINATION DATE],ROW($B26)-ROW($B$7))&gt;0,D$7&gt;INDEX(T_EMP[TERMINATION DATE],ROW($B26)-ROW($B$7))),"NE",IF(NOT(ISERROR(MATCH(D$7,L_HOLS,0))),"H",IF(INDEX(L_WKNDVAL,WEEKDAY(D$7,1))=1,"WKND",INDEX(T_LEAVE[LEAVE TYPE],SUMPRODUCT(--(T_LEAVE[EMPLOYEE NAME]=$B26),--(T_LEAVE[START DATE]&lt;=D$7),--(T_LEAVE[END DATE]&gt;=D$7),ROW(T_LEAVE[LEAVE TYPE]))-ROW(T_LEAVE[#Headers]))))))),"")</f>
        <v/>
      </c>
      <c r="E26" s="90" t="str">
        <f>IFERROR(IF(E$7="","NA",IF(E$7&lt;INDEX(T_EMP[START DATE],ROW($B26)-ROW($B$7)),"NE",IF(AND(INDEX(T_EMP[TERMINATION DATE],ROW($B26)-ROW($B$7))&gt;0,E$7&gt;INDEX(T_EMP[TERMINATION DATE],ROW($B26)-ROW($B$7))),"NE",IF(NOT(ISERROR(MATCH(E$7,L_HOLS,0))),"H",IF(INDEX(L_WKNDVAL,WEEKDAY(E$7,1))=1,"WKND",INDEX(T_LEAVE[LEAVE TYPE],SUMPRODUCT(--(T_LEAVE[EMPLOYEE NAME]=$B26),--(T_LEAVE[START DATE]&lt;=E$7),--(T_LEAVE[END DATE]&gt;=E$7),ROW(T_LEAVE[LEAVE TYPE]))-ROW(T_LEAVE[#Headers]))))))),"")</f>
        <v/>
      </c>
      <c r="F26" s="90" t="str">
        <f>IFERROR(IF(F$7="","NA",IF(F$7&lt;INDEX(T_EMP[START DATE],ROW($B26)-ROW($B$7)),"NE",IF(AND(INDEX(T_EMP[TERMINATION DATE],ROW($B26)-ROW($B$7))&gt;0,F$7&gt;INDEX(T_EMP[TERMINATION DATE],ROW($B26)-ROW($B$7))),"NE",IF(NOT(ISERROR(MATCH(F$7,L_HOLS,0))),"H",IF(INDEX(L_WKNDVAL,WEEKDAY(F$7,1))=1,"WKND",INDEX(T_LEAVE[LEAVE TYPE],SUMPRODUCT(--(T_LEAVE[EMPLOYEE NAME]=$B26),--(T_LEAVE[START DATE]&lt;=F$7),--(T_LEAVE[END DATE]&gt;=F$7),ROW(T_LEAVE[LEAVE TYPE]))-ROW(T_LEAVE[#Headers]))))))),"")</f>
        <v/>
      </c>
      <c r="G26" s="90" t="str">
        <f>IFERROR(IF(G$7="","NA",IF(G$7&lt;INDEX(T_EMP[START DATE],ROW($B26)-ROW($B$7)),"NE",IF(AND(INDEX(T_EMP[TERMINATION DATE],ROW($B26)-ROW($B$7))&gt;0,G$7&gt;INDEX(T_EMP[TERMINATION DATE],ROW($B26)-ROW($B$7))),"NE",IF(NOT(ISERROR(MATCH(G$7,L_HOLS,0))),"H",IF(INDEX(L_WKNDVAL,WEEKDAY(G$7,1))=1,"WKND",INDEX(T_LEAVE[LEAVE TYPE],SUMPRODUCT(--(T_LEAVE[EMPLOYEE NAME]=$B26),--(T_LEAVE[START DATE]&lt;=G$7),--(T_LEAVE[END DATE]&gt;=G$7),ROW(T_LEAVE[LEAVE TYPE]))-ROW(T_LEAVE[#Headers]))))))),"")</f>
        <v/>
      </c>
      <c r="H26" s="90" t="str">
        <f>IFERROR(IF(H$7="","NA",IF(H$7&lt;INDEX(T_EMP[START DATE],ROW($B26)-ROW($B$7)),"NE",IF(AND(INDEX(T_EMP[TERMINATION DATE],ROW($B26)-ROW($B$7))&gt;0,H$7&gt;INDEX(T_EMP[TERMINATION DATE],ROW($B26)-ROW($B$7))),"NE",IF(NOT(ISERROR(MATCH(H$7,L_HOLS,0))),"H",IF(INDEX(L_WKNDVAL,WEEKDAY(H$7,1))=1,"WKND",INDEX(T_LEAVE[LEAVE TYPE],SUMPRODUCT(--(T_LEAVE[EMPLOYEE NAME]=$B26),--(T_LEAVE[START DATE]&lt;=H$7),--(T_LEAVE[END DATE]&gt;=H$7),ROW(T_LEAVE[LEAVE TYPE]))-ROW(T_LEAVE[#Headers]))))))),"")</f>
        <v/>
      </c>
      <c r="I26" s="90" t="str">
        <f>IFERROR(IF(I$7="","NA",IF(I$7&lt;INDEX(T_EMP[START DATE],ROW($B26)-ROW($B$7)),"NE",IF(AND(INDEX(T_EMP[TERMINATION DATE],ROW($B26)-ROW($B$7))&gt;0,I$7&gt;INDEX(T_EMP[TERMINATION DATE],ROW($B26)-ROW($B$7))),"NE",IF(NOT(ISERROR(MATCH(I$7,L_HOLS,0))),"H",IF(INDEX(L_WKNDVAL,WEEKDAY(I$7,1))=1,"WKND",INDEX(T_LEAVE[LEAVE TYPE],SUMPRODUCT(--(T_LEAVE[EMPLOYEE NAME]=$B26),--(T_LEAVE[START DATE]&lt;=I$7),--(T_LEAVE[END DATE]&gt;=I$7),ROW(T_LEAVE[LEAVE TYPE]))-ROW(T_LEAVE[#Headers]))))))),"")</f>
        <v/>
      </c>
      <c r="J26" s="90" t="str">
        <f>IFERROR(IF(J$7="","NA",IF(J$7&lt;INDEX(T_EMP[START DATE],ROW($B26)-ROW($B$7)),"NE",IF(AND(INDEX(T_EMP[TERMINATION DATE],ROW($B26)-ROW($B$7))&gt;0,J$7&gt;INDEX(T_EMP[TERMINATION DATE],ROW($B26)-ROW($B$7))),"NE",IF(NOT(ISERROR(MATCH(J$7,L_HOLS,0))),"H",IF(INDEX(L_WKNDVAL,WEEKDAY(J$7,1))=1,"WKND",INDEX(T_LEAVE[LEAVE TYPE],SUMPRODUCT(--(T_LEAVE[EMPLOYEE NAME]=$B26),--(T_LEAVE[START DATE]&lt;=J$7),--(T_LEAVE[END DATE]&gt;=J$7),ROW(T_LEAVE[LEAVE TYPE]))-ROW(T_LEAVE[#Headers]))))))),"")</f>
        <v/>
      </c>
      <c r="K26" s="90" t="str">
        <f>IFERROR(IF(K$7="","NA",IF(K$7&lt;INDEX(T_EMP[START DATE],ROW($B26)-ROW($B$7)),"NE",IF(AND(INDEX(T_EMP[TERMINATION DATE],ROW($B26)-ROW($B$7))&gt;0,K$7&gt;INDEX(T_EMP[TERMINATION DATE],ROW($B26)-ROW($B$7))),"NE",IF(NOT(ISERROR(MATCH(K$7,L_HOLS,0))),"H",IF(INDEX(L_WKNDVAL,WEEKDAY(K$7,1))=1,"WKND",INDEX(T_LEAVE[LEAVE TYPE],SUMPRODUCT(--(T_LEAVE[EMPLOYEE NAME]=$B26),--(T_LEAVE[START DATE]&lt;=K$7),--(T_LEAVE[END DATE]&gt;=K$7),ROW(T_LEAVE[LEAVE TYPE]))-ROW(T_LEAVE[#Headers]))))))),"")</f>
        <v/>
      </c>
      <c r="L26" s="90" t="str">
        <f>IFERROR(IF(L$7="","NA",IF(L$7&lt;INDEX(T_EMP[START DATE],ROW($B26)-ROW($B$7)),"NE",IF(AND(INDEX(T_EMP[TERMINATION DATE],ROW($B26)-ROW($B$7))&gt;0,L$7&gt;INDEX(T_EMP[TERMINATION DATE],ROW($B26)-ROW($B$7))),"NE",IF(NOT(ISERROR(MATCH(L$7,L_HOLS,0))),"H",IF(INDEX(L_WKNDVAL,WEEKDAY(L$7,1))=1,"WKND",INDEX(T_LEAVE[LEAVE TYPE],SUMPRODUCT(--(T_LEAVE[EMPLOYEE NAME]=$B26),--(T_LEAVE[START DATE]&lt;=L$7),--(T_LEAVE[END DATE]&gt;=L$7),ROW(T_LEAVE[LEAVE TYPE]))-ROW(T_LEAVE[#Headers]))))))),"")</f>
        <v/>
      </c>
      <c r="M26" s="90" t="str">
        <f>IFERROR(IF(M$7="","NA",IF(M$7&lt;INDEX(T_EMP[START DATE],ROW($B26)-ROW($B$7)),"NE",IF(AND(INDEX(T_EMP[TERMINATION DATE],ROW($B26)-ROW($B$7))&gt;0,M$7&gt;INDEX(T_EMP[TERMINATION DATE],ROW($B26)-ROW($B$7))),"NE",IF(NOT(ISERROR(MATCH(M$7,L_HOLS,0))),"H",IF(INDEX(L_WKNDVAL,WEEKDAY(M$7,1))=1,"WKND",INDEX(T_LEAVE[LEAVE TYPE],SUMPRODUCT(--(T_LEAVE[EMPLOYEE NAME]=$B26),--(T_LEAVE[START DATE]&lt;=M$7),--(T_LEAVE[END DATE]&gt;=M$7),ROW(T_LEAVE[LEAVE TYPE]))-ROW(T_LEAVE[#Headers]))))))),"")</f>
        <v/>
      </c>
      <c r="N26" s="90" t="str">
        <f>IFERROR(IF(N$7="","NA",IF(N$7&lt;INDEX(T_EMP[START DATE],ROW($B26)-ROW($B$7)),"NE",IF(AND(INDEX(T_EMP[TERMINATION DATE],ROW($B26)-ROW($B$7))&gt;0,N$7&gt;INDEX(T_EMP[TERMINATION DATE],ROW($B26)-ROW($B$7))),"NE",IF(NOT(ISERROR(MATCH(N$7,L_HOLS,0))),"H",IF(INDEX(L_WKNDVAL,WEEKDAY(N$7,1))=1,"WKND",INDEX(T_LEAVE[LEAVE TYPE],SUMPRODUCT(--(T_LEAVE[EMPLOYEE NAME]=$B26),--(T_LEAVE[START DATE]&lt;=N$7),--(T_LEAVE[END DATE]&gt;=N$7),ROW(T_LEAVE[LEAVE TYPE]))-ROW(T_LEAVE[#Headers]))))))),"")</f>
        <v/>
      </c>
      <c r="O26" s="90" t="str">
        <f>IFERROR(IF(O$7="","NA",IF(O$7&lt;INDEX(T_EMP[START DATE],ROW($B26)-ROW($B$7)),"NE",IF(AND(INDEX(T_EMP[TERMINATION DATE],ROW($B26)-ROW($B$7))&gt;0,O$7&gt;INDEX(T_EMP[TERMINATION DATE],ROW($B26)-ROW($B$7))),"NE",IF(NOT(ISERROR(MATCH(O$7,L_HOLS,0))),"H",IF(INDEX(L_WKNDVAL,WEEKDAY(O$7,1))=1,"WKND",INDEX(T_LEAVE[LEAVE TYPE],SUMPRODUCT(--(T_LEAVE[EMPLOYEE NAME]=$B26),--(T_LEAVE[START DATE]&lt;=O$7),--(T_LEAVE[END DATE]&gt;=O$7),ROW(T_LEAVE[LEAVE TYPE]))-ROW(T_LEAVE[#Headers]))))))),"")</f>
        <v/>
      </c>
      <c r="P26" s="90" t="str">
        <f>IFERROR(IF(P$7="","NA",IF(P$7&lt;INDEX(T_EMP[START DATE],ROW($B26)-ROW($B$7)),"NE",IF(AND(INDEX(T_EMP[TERMINATION DATE],ROW($B26)-ROW($B$7))&gt;0,P$7&gt;INDEX(T_EMP[TERMINATION DATE],ROW($B26)-ROW($B$7))),"NE",IF(NOT(ISERROR(MATCH(P$7,L_HOLS,0))),"H",IF(INDEX(L_WKNDVAL,WEEKDAY(P$7,1))=1,"WKND",INDEX(T_LEAVE[LEAVE TYPE],SUMPRODUCT(--(T_LEAVE[EMPLOYEE NAME]=$B26),--(T_LEAVE[START DATE]&lt;=P$7),--(T_LEAVE[END DATE]&gt;=P$7),ROW(T_LEAVE[LEAVE TYPE]))-ROW(T_LEAVE[#Headers]))))))),"")</f>
        <v/>
      </c>
      <c r="Q26" s="90" t="str">
        <f>IFERROR(IF(Q$7="","NA",IF(Q$7&lt;INDEX(T_EMP[START DATE],ROW($B26)-ROW($B$7)),"NE",IF(AND(INDEX(T_EMP[TERMINATION DATE],ROW($B26)-ROW($B$7))&gt;0,Q$7&gt;INDEX(T_EMP[TERMINATION DATE],ROW($B26)-ROW($B$7))),"NE",IF(NOT(ISERROR(MATCH(Q$7,L_HOLS,0))),"H",IF(INDEX(L_WKNDVAL,WEEKDAY(Q$7,1))=1,"WKND",INDEX(T_LEAVE[LEAVE TYPE],SUMPRODUCT(--(T_LEAVE[EMPLOYEE NAME]=$B26),--(T_LEAVE[START DATE]&lt;=Q$7),--(T_LEAVE[END DATE]&gt;=Q$7),ROW(T_LEAVE[LEAVE TYPE]))-ROW(T_LEAVE[#Headers]))))))),"")</f>
        <v/>
      </c>
      <c r="R26" s="90" t="str">
        <f>IFERROR(IF(R$7="","NA",IF(R$7&lt;INDEX(T_EMP[START DATE],ROW($B26)-ROW($B$7)),"NE",IF(AND(INDEX(T_EMP[TERMINATION DATE],ROW($B26)-ROW($B$7))&gt;0,R$7&gt;INDEX(T_EMP[TERMINATION DATE],ROW($B26)-ROW($B$7))),"NE",IF(NOT(ISERROR(MATCH(R$7,L_HOLS,0))),"H",IF(INDEX(L_WKNDVAL,WEEKDAY(R$7,1))=1,"WKND",INDEX(T_LEAVE[LEAVE TYPE],SUMPRODUCT(--(T_LEAVE[EMPLOYEE NAME]=$B26),--(T_LEAVE[START DATE]&lt;=R$7),--(T_LEAVE[END DATE]&gt;=R$7),ROW(T_LEAVE[LEAVE TYPE]))-ROW(T_LEAVE[#Headers]))))))),"")</f>
        <v/>
      </c>
      <c r="S26" s="90" t="str">
        <f>IFERROR(IF(S$7="","NA",IF(S$7&lt;INDEX(T_EMP[START DATE],ROW($B26)-ROW($B$7)),"NE",IF(AND(INDEX(T_EMP[TERMINATION DATE],ROW($B26)-ROW($B$7))&gt;0,S$7&gt;INDEX(T_EMP[TERMINATION DATE],ROW($B26)-ROW($B$7))),"NE",IF(NOT(ISERROR(MATCH(S$7,L_HOLS,0))),"H",IF(INDEX(L_WKNDVAL,WEEKDAY(S$7,1))=1,"WKND",INDEX(T_LEAVE[LEAVE TYPE],SUMPRODUCT(--(T_LEAVE[EMPLOYEE NAME]=$B26),--(T_LEAVE[START DATE]&lt;=S$7),--(T_LEAVE[END DATE]&gt;=S$7),ROW(T_LEAVE[LEAVE TYPE]))-ROW(T_LEAVE[#Headers]))))))),"")</f>
        <v/>
      </c>
      <c r="T26" s="90" t="str">
        <f>IFERROR(IF(T$7="","NA",IF(T$7&lt;INDEX(T_EMP[START DATE],ROW($B26)-ROW($B$7)),"NE",IF(AND(INDEX(T_EMP[TERMINATION DATE],ROW($B26)-ROW($B$7))&gt;0,T$7&gt;INDEX(T_EMP[TERMINATION DATE],ROW($B26)-ROW($B$7))),"NE",IF(NOT(ISERROR(MATCH(T$7,L_HOLS,0))),"H",IF(INDEX(L_WKNDVAL,WEEKDAY(T$7,1))=1,"WKND",INDEX(T_LEAVE[LEAVE TYPE],SUMPRODUCT(--(T_LEAVE[EMPLOYEE NAME]=$B26),--(T_LEAVE[START DATE]&lt;=T$7),--(T_LEAVE[END DATE]&gt;=T$7),ROW(T_LEAVE[LEAVE TYPE]))-ROW(T_LEAVE[#Headers]))))))),"")</f>
        <v/>
      </c>
      <c r="U26" s="90" t="str">
        <f>IFERROR(IF(U$7="","NA",IF(U$7&lt;INDEX(T_EMP[START DATE],ROW($B26)-ROW($B$7)),"NE",IF(AND(INDEX(T_EMP[TERMINATION DATE],ROW($B26)-ROW($B$7))&gt;0,U$7&gt;INDEX(T_EMP[TERMINATION DATE],ROW($B26)-ROW($B$7))),"NE",IF(NOT(ISERROR(MATCH(U$7,L_HOLS,0))),"H",IF(INDEX(L_WKNDVAL,WEEKDAY(U$7,1))=1,"WKND",INDEX(T_LEAVE[LEAVE TYPE],SUMPRODUCT(--(T_LEAVE[EMPLOYEE NAME]=$B26),--(T_LEAVE[START DATE]&lt;=U$7),--(T_LEAVE[END DATE]&gt;=U$7),ROW(T_LEAVE[LEAVE TYPE]))-ROW(T_LEAVE[#Headers]))))))),"")</f>
        <v/>
      </c>
      <c r="V26" s="90" t="str">
        <f>IFERROR(IF(V$7="","NA",IF(V$7&lt;INDEX(T_EMP[START DATE],ROW($B26)-ROW($B$7)),"NE",IF(AND(INDEX(T_EMP[TERMINATION DATE],ROW($B26)-ROW($B$7))&gt;0,V$7&gt;INDEX(T_EMP[TERMINATION DATE],ROW($B26)-ROW($B$7))),"NE",IF(NOT(ISERROR(MATCH(V$7,L_HOLS,0))),"H",IF(INDEX(L_WKNDVAL,WEEKDAY(V$7,1))=1,"WKND",INDEX(T_LEAVE[LEAVE TYPE],SUMPRODUCT(--(T_LEAVE[EMPLOYEE NAME]=$B26),--(T_LEAVE[START DATE]&lt;=V$7),--(T_LEAVE[END DATE]&gt;=V$7),ROW(T_LEAVE[LEAVE TYPE]))-ROW(T_LEAVE[#Headers]))))))),"")</f>
        <v/>
      </c>
      <c r="W26" s="90" t="str">
        <f>IFERROR(IF(W$7="","NA",IF(W$7&lt;INDEX(T_EMP[START DATE],ROW($B26)-ROW($B$7)),"NE",IF(AND(INDEX(T_EMP[TERMINATION DATE],ROW($B26)-ROW($B$7))&gt;0,W$7&gt;INDEX(T_EMP[TERMINATION DATE],ROW($B26)-ROW($B$7))),"NE",IF(NOT(ISERROR(MATCH(W$7,L_HOLS,0))),"H",IF(INDEX(L_WKNDVAL,WEEKDAY(W$7,1))=1,"WKND",INDEX(T_LEAVE[LEAVE TYPE],SUMPRODUCT(--(T_LEAVE[EMPLOYEE NAME]=$B26),--(T_LEAVE[START DATE]&lt;=W$7),--(T_LEAVE[END DATE]&gt;=W$7),ROW(T_LEAVE[LEAVE TYPE]))-ROW(T_LEAVE[#Headers]))))))),"")</f>
        <v/>
      </c>
      <c r="X26" s="90" t="str">
        <f>IFERROR(IF(X$7="","NA",IF(X$7&lt;INDEX(T_EMP[START DATE],ROW($B26)-ROW($B$7)),"NE",IF(AND(INDEX(T_EMP[TERMINATION DATE],ROW($B26)-ROW($B$7))&gt;0,X$7&gt;INDEX(T_EMP[TERMINATION DATE],ROW($B26)-ROW($B$7))),"NE",IF(NOT(ISERROR(MATCH(X$7,L_HOLS,0))),"H",IF(INDEX(L_WKNDVAL,WEEKDAY(X$7,1))=1,"WKND",INDEX(T_LEAVE[LEAVE TYPE],SUMPRODUCT(--(T_LEAVE[EMPLOYEE NAME]=$B26),--(T_LEAVE[START DATE]&lt;=X$7),--(T_LEAVE[END DATE]&gt;=X$7),ROW(T_LEAVE[LEAVE TYPE]))-ROW(T_LEAVE[#Headers]))))))),"")</f>
        <v/>
      </c>
      <c r="Y26" s="90" t="str">
        <f>IFERROR(IF(Y$7="","NA",IF(Y$7&lt;INDEX(T_EMP[START DATE],ROW($B26)-ROW($B$7)),"NE",IF(AND(INDEX(T_EMP[TERMINATION DATE],ROW($B26)-ROW($B$7))&gt;0,Y$7&gt;INDEX(T_EMP[TERMINATION DATE],ROW($B26)-ROW($B$7))),"NE",IF(NOT(ISERROR(MATCH(Y$7,L_HOLS,0))),"H",IF(INDEX(L_WKNDVAL,WEEKDAY(Y$7,1))=1,"WKND",INDEX(T_LEAVE[LEAVE TYPE],SUMPRODUCT(--(T_LEAVE[EMPLOYEE NAME]=$B26),--(T_LEAVE[START DATE]&lt;=Y$7),--(T_LEAVE[END DATE]&gt;=Y$7),ROW(T_LEAVE[LEAVE TYPE]))-ROW(T_LEAVE[#Headers]))))))),"")</f>
        <v/>
      </c>
      <c r="Z26" s="90" t="str">
        <f>IFERROR(IF(Z$7="","NA",IF(Z$7&lt;INDEX(T_EMP[START DATE],ROW($B26)-ROW($B$7)),"NE",IF(AND(INDEX(T_EMP[TERMINATION DATE],ROW($B26)-ROW($B$7))&gt;0,Z$7&gt;INDEX(T_EMP[TERMINATION DATE],ROW($B26)-ROW($B$7))),"NE",IF(NOT(ISERROR(MATCH(Z$7,L_HOLS,0))),"H",IF(INDEX(L_WKNDVAL,WEEKDAY(Z$7,1))=1,"WKND",INDEX(T_LEAVE[LEAVE TYPE],SUMPRODUCT(--(T_LEAVE[EMPLOYEE NAME]=$B26),--(T_LEAVE[START DATE]&lt;=Z$7),--(T_LEAVE[END DATE]&gt;=Z$7),ROW(T_LEAVE[LEAVE TYPE]))-ROW(T_LEAVE[#Headers]))))))),"")</f>
        <v/>
      </c>
      <c r="AA26" s="90" t="str">
        <f>IFERROR(IF(AA$7="","NA",IF(AA$7&lt;INDEX(T_EMP[START DATE],ROW($B26)-ROW($B$7)),"NE",IF(AND(INDEX(T_EMP[TERMINATION DATE],ROW($B26)-ROW($B$7))&gt;0,AA$7&gt;INDEX(T_EMP[TERMINATION DATE],ROW($B26)-ROW($B$7))),"NE",IF(NOT(ISERROR(MATCH(AA$7,L_HOLS,0))),"H",IF(INDEX(L_WKNDVAL,WEEKDAY(AA$7,1))=1,"WKND",INDEX(T_LEAVE[LEAVE TYPE],SUMPRODUCT(--(T_LEAVE[EMPLOYEE NAME]=$B26),--(T_LEAVE[START DATE]&lt;=AA$7),--(T_LEAVE[END DATE]&gt;=AA$7),ROW(T_LEAVE[LEAVE TYPE]))-ROW(T_LEAVE[#Headers]))))))),"")</f>
        <v/>
      </c>
      <c r="AB26" s="90" t="str">
        <f>IFERROR(IF(AB$7="","NA",IF(AB$7&lt;INDEX(T_EMP[START DATE],ROW($B26)-ROW($B$7)),"NE",IF(AND(INDEX(T_EMP[TERMINATION DATE],ROW($B26)-ROW($B$7))&gt;0,AB$7&gt;INDEX(T_EMP[TERMINATION DATE],ROW($B26)-ROW($B$7))),"NE",IF(NOT(ISERROR(MATCH(AB$7,L_HOLS,0))),"H",IF(INDEX(L_WKNDVAL,WEEKDAY(AB$7,1))=1,"WKND",INDEX(T_LEAVE[LEAVE TYPE],SUMPRODUCT(--(T_LEAVE[EMPLOYEE NAME]=$B26),--(T_LEAVE[START DATE]&lt;=AB$7),--(T_LEAVE[END DATE]&gt;=AB$7),ROW(T_LEAVE[LEAVE TYPE]))-ROW(T_LEAVE[#Headers]))))))),"")</f>
        <v/>
      </c>
      <c r="AC26" s="90" t="str">
        <f>IFERROR(IF(AC$7="","NA",IF(AC$7&lt;INDEX(T_EMP[START DATE],ROW($B26)-ROW($B$7)),"NE",IF(AND(INDEX(T_EMP[TERMINATION DATE],ROW($B26)-ROW($B$7))&gt;0,AC$7&gt;INDEX(T_EMP[TERMINATION DATE],ROW($B26)-ROW($B$7))),"NE",IF(NOT(ISERROR(MATCH(AC$7,L_HOLS,0))),"H",IF(INDEX(L_WKNDVAL,WEEKDAY(AC$7,1))=1,"WKND",INDEX(T_LEAVE[LEAVE TYPE],SUMPRODUCT(--(T_LEAVE[EMPLOYEE NAME]=$B26),--(T_LEAVE[START DATE]&lt;=AC$7),--(T_LEAVE[END DATE]&gt;=AC$7),ROW(T_LEAVE[LEAVE TYPE]))-ROW(T_LEAVE[#Headers]))))))),"")</f>
        <v/>
      </c>
      <c r="AD26" s="90" t="str">
        <f>IFERROR(IF(AD$7="","NA",IF(AD$7&lt;INDEX(T_EMP[START DATE],ROW($B26)-ROW($B$7)),"NE",IF(AND(INDEX(T_EMP[TERMINATION DATE],ROW($B26)-ROW($B$7))&gt;0,AD$7&gt;INDEX(T_EMP[TERMINATION DATE],ROW($B26)-ROW($B$7))),"NE",IF(NOT(ISERROR(MATCH(AD$7,L_HOLS,0))),"H",IF(INDEX(L_WKNDVAL,WEEKDAY(AD$7,1))=1,"WKND",INDEX(T_LEAVE[LEAVE TYPE],SUMPRODUCT(--(T_LEAVE[EMPLOYEE NAME]=$B26),--(T_LEAVE[START DATE]&lt;=AD$7),--(T_LEAVE[END DATE]&gt;=AD$7),ROW(T_LEAVE[LEAVE TYPE]))-ROW(T_LEAVE[#Headers]))))))),"")</f>
        <v/>
      </c>
      <c r="AE26" s="90" t="str">
        <f>IFERROR(IF(AE$7="","NA",IF(AE$7&lt;INDEX(T_EMP[START DATE],ROW($B26)-ROW($B$7)),"NE",IF(AND(INDEX(T_EMP[TERMINATION DATE],ROW($B26)-ROW($B$7))&gt;0,AE$7&gt;INDEX(T_EMP[TERMINATION DATE],ROW($B26)-ROW($B$7))),"NE",IF(NOT(ISERROR(MATCH(AE$7,L_HOLS,0))),"H",IF(INDEX(L_WKNDVAL,WEEKDAY(AE$7,1))=1,"WKND",INDEX(T_LEAVE[LEAVE TYPE],SUMPRODUCT(--(T_LEAVE[EMPLOYEE NAME]=$B26),--(T_LEAVE[START DATE]&lt;=AE$7),--(T_LEAVE[END DATE]&gt;=AE$7),ROW(T_LEAVE[LEAVE TYPE]))-ROW(T_LEAVE[#Headers]))))))),"")</f>
        <v/>
      </c>
      <c r="AF26" s="90" t="str">
        <f>IFERROR(IF(AF$7="","NA",IF(AF$7&lt;INDEX(T_EMP[START DATE],ROW($B26)-ROW($B$7)),"NE",IF(AND(INDEX(T_EMP[TERMINATION DATE],ROW($B26)-ROW($B$7))&gt;0,AF$7&gt;INDEX(T_EMP[TERMINATION DATE],ROW($B26)-ROW($B$7))),"NE",IF(NOT(ISERROR(MATCH(AF$7,L_HOLS,0))),"H",IF(INDEX(L_WKNDVAL,WEEKDAY(AF$7,1))=1,"WKND",INDEX(T_LEAVE[LEAVE TYPE],SUMPRODUCT(--(T_LEAVE[EMPLOYEE NAME]=$B26),--(T_LEAVE[START DATE]&lt;=AF$7),--(T_LEAVE[END DATE]&gt;=AF$7),ROW(T_LEAVE[LEAVE TYPE]))-ROW(T_LEAVE[#Headers]))))))),"")</f>
        <v/>
      </c>
      <c r="AG26" s="90" t="str">
        <f>IFERROR(IF(AG$7="","NA",IF(AG$7&lt;INDEX(T_EMP[START DATE],ROW($B26)-ROW($B$7)),"NE",IF(AND(INDEX(T_EMP[TERMINATION DATE],ROW($B26)-ROW($B$7))&gt;0,AG$7&gt;INDEX(T_EMP[TERMINATION DATE],ROW($B26)-ROW($B$7))),"NE",IF(NOT(ISERROR(MATCH(AG$7,L_HOLS,0))),"H",IF(INDEX(L_WKNDVAL,WEEKDAY(AG$7,1))=1,"WKND",INDEX(T_LEAVE[LEAVE TYPE],SUMPRODUCT(--(T_LEAVE[EMPLOYEE NAME]=$B26),--(T_LEAVE[START DATE]&lt;=AG$7),--(T_LEAVE[END DATE]&gt;=AG$7),ROW(T_LEAVE[LEAVE TYPE]))-ROW(T_LEAVE[#Headers]))))))),"")</f>
        <v>NA</v>
      </c>
      <c r="AH26" s="68"/>
      <c r="AI26" s="94" t="str">
        <f>IF(OR($B26="",AI$7=""),"",COUNTIFS($C26:$AG26,AI$7)*INDEX(T_LEAVETYPE[DAY VALUE],1))</f>
        <v/>
      </c>
      <c r="AJ26" s="94" t="str">
        <f>IF(OR($B26="",AJ$7=""),"",COUNTIFS($C26:$AG26,AJ$7)*INDEX(T_LEAVETYPE[DAY VALUE],2))</f>
        <v/>
      </c>
      <c r="AK26" s="94" t="str">
        <f>IF(OR($B26="",AK$7=""),"",COUNTIFS($C26:$AG26,AK$7)*INDEX(T_LEAVETYPE[DAY VALUE],3))</f>
        <v/>
      </c>
      <c r="AL26" s="94" t="str">
        <f>IF(OR($B26="",AL$7=""),"",COUNTIFS($C26:$AG26,AL$7)*INDEX(T_LEAVETYPE[DAY VALUE],4))</f>
        <v/>
      </c>
      <c r="AM26" s="95" t="str">
        <f>IF(OR($B26="",AM$7=""),"",COUNTIFS($C26:$AG26,AM$7)*INDEX(T_LEAVETYPE[DAY VALUE],5))</f>
        <v/>
      </c>
      <c r="AN26" s="98" t="str">
        <f t="shared" si="2"/>
        <v/>
      </c>
      <c r="AO26" s="99" t="str">
        <f t="shared" si="3"/>
        <v/>
      </c>
    </row>
    <row r="27" spans="2:41" x14ac:dyDescent="0.25">
      <c r="B27" s="86" t="str">
        <f>IFERROR(INDEX(T_EMP[EMPLOYEE NAME],ROW(B27)-ROW($B$7)),"")</f>
        <v/>
      </c>
      <c r="C27" s="89" t="str">
        <f>IFERROR(IF(C$7="","NA",IF(C$7&lt;INDEX(T_EMP[START DATE],ROW($B27)-ROW($B$7)),"NE",IF(AND(INDEX(T_EMP[TERMINATION DATE],ROW($B27)-ROW($B$7))&gt;0,C$7&gt;INDEX(T_EMP[TERMINATION DATE],ROW($B27)-ROW($B$7))),"NE",IF(NOT(ISERROR(MATCH(C$7,L_HOLS,0))),"H",IF(INDEX(L_WKNDVAL,WEEKDAY(C$7,1))=1,"WKND",INDEX(T_LEAVE[LEAVE TYPE],SUMPRODUCT(--(T_LEAVE[EMPLOYEE NAME]=$B27),--(T_LEAVE[START DATE]&lt;=C$7),--(T_LEAVE[END DATE]&gt;=C$7),ROW(T_LEAVE[LEAVE TYPE]))-ROW(T_LEAVE[#Headers]))))))),"")</f>
        <v/>
      </c>
      <c r="D27" s="90" t="str">
        <f>IFERROR(IF(D$7="","NA",IF(D$7&lt;INDEX(T_EMP[START DATE],ROW($B27)-ROW($B$7)),"NE",IF(AND(INDEX(T_EMP[TERMINATION DATE],ROW($B27)-ROW($B$7))&gt;0,D$7&gt;INDEX(T_EMP[TERMINATION DATE],ROW($B27)-ROW($B$7))),"NE",IF(NOT(ISERROR(MATCH(D$7,L_HOLS,0))),"H",IF(INDEX(L_WKNDVAL,WEEKDAY(D$7,1))=1,"WKND",INDEX(T_LEAVE[LEAVE TYPE],SUMPRODUCT(--(T_LEAVE[EMPLOYEE NAME]=$B27),--(T_LEAVE[START DATE]&lt;=D$7),--(T_LEAVE[END DATE]&gt;=D$7),ROW(T_LEAVE[LEAVE TYPE]))-ROW(T_LEAVE[#Headers]))))))),"")</f>
        <v/>
      </c>
      <c r="E27" s="90" t="str">
        <f>IFERROR(IF(E$7="","NA",IF(E$7&lt;INDEX(T_EMP[START DATE],ROW($B27)-ROW($B$7)),"NE",IF(AND(INDEX(T_EMP[TERMINATION DATE],ROW($B27)-ROW($B$7))&gt;0,E$7&gt;INDEX(T_EMP[TERMINATION DATE],ROW($B27)-ROW($B$7))),"NE",IF(NOT(ISERROR(MATCH(E$7,L_HOLS,0))),"H",IF(INDEX(L_WKNDVAL,WEEKDAY(E$7,1))=1,"WKND",INDEX(T_LEAVE[LEAVE TYPE],SUMPRODUCT(--(T_LEAVE[EMPLOYEE NAME]=$B27),--(T_LEAVE[START DATE]&lt;=E$7),--(T_LEAVE[END DATE]&gt;=E$7),ROW(T_LEAVE[LEAVE TYPE]))-ROW(T_LEAVE[#Headers]))))))),"")</f>
        <v/>
      </c>
      <c r="F27" s="90" t="str">
        <f>IFERROR(IF(F$7="","NA",IF(F$7&lt;INDEX(T_EMP[START DATE],ROW($B27)-ROW($B$7)),"NE",IF(AND(INDEX(T_EMP[TERMINATION DATE],ROW($B27)-ROW($B$7))&gt;0,F$7&gt;INDEX(T_EMP[TERMINATION DATE],ROW($B27)-ROW($B$7))),"NE",IF(NOT(ISERROR(MATCH(F$7,L_HOLS,0))),"H",IF(INDEX(L_WKNDVAL,WEEKDAY(F$7,1))=1,"WKND",INDEX(T_LEAVE[LEAVE TYPE],SUMPRODUCT(--(T_LEAVE[EMPLOYEE NAME]=$B27),--(T_LEAVE[START DATE]&lt;=F$7),--(T_LEAVE[END DATE]&gt;=F$7),ROW(T_LEAVE[LEAVE TYPE]))-ROW(T_LEAVE[#Headers]))))))),"")</f>
        <v/>
      </c>
      <c r="G27" s="90" t="str">
        <f>IFERROR(IF(G$7="","NA",IF(G$7&lt;INDEX(T_EMP[START DATE],ROW($B27)-ROW($B$7)),"NE",IF(AND(INDEX(T_EMP[TERMINATION DATE],ROW($B27)-ROW($B$7))&gt;0,G$7&gt;INDEX(T_EMP[TERMINATION DATE],ROW($B27)-ROW($B$7))),"NE",IF(NOT(ISERROR(MATCH(G$7,L_HOLS,0))),"H",IF(INDEX(L_WKNDVAL,WEEKDAY(G$7,1))=1,"WKND",INDEX(T_LEAVE[LEAVE TYPE],SUMPRODUCT(--(T_LEAVE[EMPLOYEE NAME]=$B27),--(T_LEAVE[START DATE]&lt;=G$7),--(T_LEAVE[END DATE]&gt;=G$7),ROW(T_LEAVE[LEAVE TYPE]))-ROW(T_LEAVE[#Headers]))))))),"")</f>
        <v/>
      </c>
      <c r="H27" s="90" t="str">
        <f>IFERROR(IF(H$7="","NA",IF(H$7&lt;INDEX(T_EMP[START DATE],ROW($B27)-ROW($B$7)),"NE",IF(AND(INDEX(T_EMP[TERMINATION DATE],ROW($B27)-ROW($B$7))&gt;0,H$7&gt;INDEX(T_EMP[TERMINATION DATE],ROW($B27)-ROW($B$7))),"NE",IF(NOT(ISERROR(MATCH(H$7,L_HOLS,0))),"H",IF(INDEX(L_WKNDVAL,WEEKDAY(H$7,1))=1,"WKND",INDEX(T_LEAVE[LEAVE TYPE],SUMPRODUCT(--(T_LEAVE[EMPLOYEE NAME]=$B27),--(T_LEAVE[START DATE]&lt;=H$7),--(T_LEAVE[END DATE]&gt;=H$7),ROW(T_LEAVE[LEAVE TYPE]))-ROW(T_LEAVE[#Headers]))))))),"")</f>
        <v/>
      </c>
      <c r="I27" s="90" t="str">
        <f>IFERROR(IF(I$7="","NA",IF(I$7&lt;INDEX(T_EMP[START DATE],ROW($B27)-ROW($B$7)),"NE",IF(AND(INDEX(T_EMP[TERMINATION DATE],ROW($B27)-ROW($B$7))&gt;0,I$7&gt;INDEX(T_EMP[TERMINATION DATE],ROW($B27)-ROW($B$7))),"NE",IF(NOT(ISERROR(MATCH(I$7,L_HOLS,0))),"H",IF(INDEX(L_WKNDVAL,WEEKDAY(I$7,1))=1,"WKND",INDEX(T_LEAVE[LEAVE TYPE],SUMPRODUCT(--(T_LEAVE[EMPLOYEE NAME]=$B27),--(T_LEAVE[START DATE]&lt;=I$7),--(T_LEAVE[END DATE]&gt;=I$7),ROW(T_LEAVE[LEAVE TYPE]))-ROW(T_LEAVE[#Headers]))))))),"")</f>
        <v/>
      </c>
      <c r="J27" s="90" t="str">
        <f>IFERROR(IF(J$7="","NA",IF(J$7&lt;INDEX(T_EMP[START DATE],ROW($B27)-ROW($B$7)),"NE",IF(AND(INDEX(T_EMP[TERMINATION DATE],ROW($B27)-ROW($B$7))&gt;0,J$7&gt;INDEX(T_EMP[TERMINATION DATE],ROW($B27)-ROW($B$7))),"NE",IF(NOT(ISERROR(MATCH(J$7,L_HOLS,0))),"H",IF(INDEX(L_WKNDVAL,WEEKDAY(J$7,1))=1,"WKND",INDEX(T_LEAVE[LEAVE TYPE],SUMPRODUCT(--(T_LEAVE[EMPLOYEE NAME]=$B27),--(T_LEAVE[START DATE]&lt;=J$7),--(T_LEAVE[END DATE]&gt;=J$7),ROW(T_LEAVE[LEAVE TYPE]))-ROW(T_LEAVE[#Headers]))))))),"")</f>
        <v/>
      </c>
      <c r="K27" s="90" t="str">
        <f>IFERROR(IF(K$7="","NA",IF(K$7&lt;INDEX(T_EMP[START DATE],ROW($B27)-ROW($B$7)),"NE",IF(AND(INDEX(T_EMP[TERMINATION DATE],ROW($B27)-ROW($B$7))&gt;0,K$7&gt;INDEX(T_EMP[TERMINATION DATE],ROW($B27)-ROW($B$7))),"NE",IF(NOT(ISERROR(MATCH(K$7,L_HOLS,0))),"H",IF(INDEX(L_WKNDVAL,WEEKDAY(K$7,1))=1,"WKND",INDEX(T_LEAVE[LEAVE TYPE],SUMPRODUCT(--(T_LEAVE[EMPLOYEE NAME]=$B27),--(T_LEAVE[START DATE]&lt;=K$7),--(T_LEAVE[END DATE]&gt;=K$7),ROW(T_LEAVE[LEAVE TYPE]))-ROW(T_LEAVE[#Headers]))))))),"")</f>
        <v/>
      </c>
      <c r="L27" s="90" t="str">
        <f>IFERROR(IF(L$7="","NA",IF(L$7&lt;INDEX(T_EMP[START DATE],ROW($B27)-ROW($B$7)),"NE",IF(AND(INDEX(T_EMP[TERMINATION DATE],ROW($B27)-ROW($B$7))&gt;0,L$7&gt;INDEX(T_EMP[TERMINATION DATE],ROW($B27)-ROW($B$7))),"NE",IF(NOT(ISERROR(MATCH(L$7,L_HOLS,0))),"H",IF(INDEX(L_WKNDVAL,WEEKDAY(L$7,1))=1,"WKND",INDEX(T_LEAVE[LEAVE TYPE],SUMPRODUCT(--(T_LEAVE[EMPLOYEE NAME]=$B27),--(T_LEAVE[START DATE]&lt;=L$7),--(T_LEAVE[END DATE]&gt;=L$7),ROW(T_LEAVE[LEAVE TYPE]))-ROW(T_LEAVE[#Headers]))))))),"")</f>
        <v/>
      </c>
      <c r="M27" s="90" t="str">
        <f>IFERROR(IF(M$7="","NA",IF(M$7&lt;INDEX(T_EMP[START DATE],ROW($B27)-ROW($B$7)),"NE",IF(AND(INDEX(T_EMP[TERMINATION DATE],ROW($B27)-ROW($B$7))&gt;0,M$7&gt;INDEX(T_EMP[TERMINATION DATE],ROW($B27)-ROW($B$7))),"NE",IF(NOT(ISERROR(MATCH(M$7,L_HOLS,0))),"H",IF(INDEX(L_WKNDVAL,WEEKDAY(M$7,1))=1,"WKND",INDEX(T_LEAVE[LEAVE TYPE],SUMPRODUCT(--(T_LEAVE[EMPLOYEE NAME]=$B27),--(T_LEAVE[START DATE]&lt;=M$7),--(T_LEAVE[END DATE]&gt;=M$7),ROW(T_LEAVE[LEAVE TYPE]))-ROW(T_LEAVE[#Headers]))))))),"")</f>
        <v/>
      </c>
      <c r="N27" s="90" t="str">
        <f>IFERROR(IF(N$7="","NA",IF(N$7&lt;INDEX(T_EMP[START DATE],ROW($B27)-ROW($B$7)),"NE",IF(AND(INDEX(T_EMP[TERMINATION DATE],ROW($B27)-ROW($B$7))&gt;0,N$7&gt;INDEX(T_EMP[TERMINATION DATE],ROW($B27)-ROW($B$7))),"NE",IF(NOT(ISERROR(MATCH(N$7,L_HOLS,0))),"H",IF(INDEX(L_WKNDVAL,WEEKDAY(N$7,1))=1,"WKND",INDEX(T_LEAVE[LEAVE TYPE],SUMPRODUCT(--(T_LEAVE[EMPLOYEE NAME]=$B27),--(T_LEAVE[START DATE]&lt;=N$7),--(T_LEAVE[END DATE]&gt;=N$7),ROW(T_LEAVE[LEAVE TYPE]))-ROW(T_LEAVE[#Headers]))))))),"")</f>
        <v/>
      </c>
      <c r="O27" s="90" t="str">
        <f>IFERROR(IF(O$7="","NA",IF(O$7&lt;INDEX(T_EMP[START DATE],ROW($B27)-ROW($B$7)),"NE",IF(AND(INDEX(T_EMP[TERMINATION DATE],ROW($B27)-ROW($B$7))&gt;0,O$7&gt;INDEX(T_EMP[TERMINATION DATE],ROW($B27)-ROW($B$7))),"NE",IF(NOT(ISERROR(MATCH(O$7,L_HOLS,0))),"H",IF(INDEX(L_WKNDVAL,WEEKDAY(O$7,1))=1,"WKND",INDEX(T_LEAVE[LEAVE TYPE],SUMPRODUCT(--(T_LEAVE[EMPLOYEE NAME]=$B27),--(T_LEAVE[START DATE]&lt;=O$7),--(T_LEAVE[END DATE]&gt;=O$7),ROW(T_LEAVE[LEAVE TYPE]))-ROW(T_LEAVE[#Headers]))))))),"")</f>
        <v/>
      </c>
      <c r="P27" s="90" t="str">
        <f>IFERROR(IF(P$7="","NA",IF(P$7&lt;INDEX(T_EMP[START DATE],ROW($B27)-ROW($B$7)),"NE",IF(AND(INDEX(T_EMP[TERMINATION DATE],ROW($B27)-ROW($B$7))&gt;0,P$7&gt;INDEX(T_EMP[TERMINATION DATE],ROW($B27)-ROW($B$7))),"NE",IF(NOT(ISERROR(MATCH(P$7,L_HOLS,0))),"H",IF(INDEX(L_WKNDVAL,WEEKDAY(P$7,1))=1,"WKND",INDEX(T_LEAVE[LEAVE TYPE],SUMPRODUCT(--(T_LEAVE[EMPLOYEE NAME]=$B27),--(T_LEAVE[START DATE]&lt;=P$7),--(T_LEAVE[END DATE]&gt;=P$7),ROW(T_LEAVE[LEAVE TYPE]))-ROW(T_LEAVE[#Headers]))))))),"")</f>
        <v/>
      </c>
      <c r="Q27" s="90" t="str">
        <f>IFERROR(IF(Q$7="","NA",IF(Q$7&lt;INDEX(T_EMP[START DATE],ROW($B27)-ROW($B$7)),"NE",IF(AND(INDEX(T_EMP[TERMINATION DATE],ROW($B27)-ROW($B$7))&gt;0,Q$7&gt;INDEX(T_EMP[TERMINATION DATE],ROW($B27)-ROW($B$7))),"NE",IF(NOT(ISERROR(MATCH(Q$7,L_HOLS,0))),"H",IF(INDEX(L_WKNDVAL,WEEKDAY(Q$7,1))=1,"WKND",INDEX(T_LEAVE[LEAVE TYPE],SUMPRODUCT(--(T_LEAVE[EMPLOYEE NAME]=$B27),--(T_LEAVE[START DATE]&lt;=Q$7),--(T_LEAVE[END DATE]&gt;=Q$7),ROW(T_LEAVE[LEAVE TYPE]))-ROW(T_LEAVE[#Headers]))))))),"")</f>
        <v/>
      </c>
      <c r="R27" s="90" t="str">
        <f>IFERROR(IF(R$7="","NA",IF(R$7&lt;INDEX(T_EMP[START DATE],ROW($B27)-ROW($B$7)),"NE",IF(AND(INDEX(T_EMP[TERMINATION DATE],ROW($B27)-ROW($B$7))&gt;0,R$7&gt;INDEX(T_EMP[TERMINATION DATE],ROW($B27)-ROW($B$7))),"NE",IF(NOT(ISERROR(MATCH(R$7,L_HOLS,0))),"H",IF(INDEX(L_WKNDVAL,WEEKDAY(R$7,1))=1,"WKND",INDEX(T_LEAVE[LEAVE TYPE],SUMPRODUCT(--(T_LEAVE[EMPLOYEE NAME]=$B27),--(T_LEAVE[START DATE]&lt;=R$7),--(T_LEAVE[END DATE]&gt;=R$7),ROW(T_LEAVE[LEAVE TYPE]))-ROW(T_LEAVE[#Headers]))))))),"")</f>
        <v/>
      </c>
      <c r="S27" s="90" t="str">
        <f>IFERROR(IF(S$7="","NA",IF(S$7&lt;INDEX(T_EMP[START DATE],ROW($B27)-ROW($B$7)),"NE",IF(AND(INDEX(T_EMP[TERMINATION DATE],ROW($B27)-ROW($B$7))&gt;0,S$7&gt;INDEX(T_EMP[TERMINATION DATE],ROW($B27)-ROW($B$7))),"NE",IF(NOT(ISERROR(MATCH(S$7,L_HOLS,0))),"H",IF(INDEX(L_WKNDVAL,WEEKDAY(S$7,1))=1,"WKND",INDEX(T_LEAVE[LEAVE TYPE],SUMPRODUCT(--(T_LEAVE[EMPLOYEE NAME]=$B27),--(T_LEAVE[START DATE]&lt;=S$7),--(T_LEAVE[END DATE]&gt;=S$7),ROW(T_LEAVE[LEAVE TYPE]))-ROW(T_LEAVE[#Headers]))))))),"")</f>
        <v/>
      </c>
      <c r="T27" s="90" t="str">
        <f>IFERROR(IF(T$7="","NA",IF(T$7&lt;INDEX(T_EMP[START DATE],ROW($B27)-ROW($B$7)),"NE",IF(AND(INDEX(T_EMP[TERMINATION DATE],ROW($B27)-ROW($B$7))&gt;0,T$7&gt;INDEX(T_EMP[TERMINATION DATE],ROW($B27)-ROW($B$7))),"NE",IF(NOT(ISERROR(MATCH(T$7,L_HOLS,0))),"H",IF(INDEX(L_WKNDVAL,WEEKDAY(T$7,1))=1,"WKND",INDEX(T_LEAVE[LEAVE TYPE],SUMPRODUCT(--(T_LEAVE[EMPLOYEE NAME]=$B27),--(T_LEAVE[START DATE]&lt;=T$7),--(T_LEAVE[END DATE]&gt;=T$7),ROW(T_LEAVE[LEAVE TYPE]))-ROW(T_LEAVE[#Headers]))))))),"")</f>
        <v/>
      </c>
      <c r="U27" s="90" t="str">
        <f>IFERROR(IF(U$7="","NA",IF(U$7&lt;INDEX(T_EMP[START DATE],ROW($B27)-ROW($B$7)),"NE",IF(AND(INDEX(T_EMP[TERMINATION DATE],ROW($B27)-ROW($B$7))&gt;0,U$7&gt;INDEX(T_EMP[TERMINATION DATE],ROW($B27)-ROW($B$7))),"NE",IF(NOT(ISERROR(MATCH(U$7,L_HOLS,0))),"H",IF(INDEX(L_WKNDVAL,WEEKDAY(U$7,1))=1,"WKND",INDEX(T_LEAVE[LEAVE TYPE],SUMPRODUCT(--(T_LEAVE[EMPLOYEE NAME]=$B27),--(T_LEAVE[START DATE]&lt;=U$7),--(T_LEAVE[END DATE]&gt;=U$7),ROW(T_LEAVE[LEAVE TYPE]))-ROW(T_LEAVE[#Headers]))))))),"")</f>
        <v/>
      </c>
      <c r="V27" s="90" t="str">
        <f>IFERROR(IF(V$7="","NA",IF(V$7&lt;INDEX(T_EMP[START DATE],ROW($B27)-ROW($B$7)),"NE",IF(AND(INDEX(T_EMP[TERMINATION DATE],ROW($B27)-ROW($B$7))&gt;0,V$7&gt;INDEX(T_EMP[TERMINATION DATE],ROW($B27)-ROW($B$7))),"NE",IF(NOT(ISERROR(MATCH(V$7,L_HOLS,0))),"H",IF(INDEX(L_WKNDVAL,WEEKDAY(V$7,1))=1,"WKND",INDEX(T_LEAVE[LEAVE TYPE],SUMPRODUCT(--(T_LEAVE[EMPLOYEE NAME]=$B27),--(T_LEAVE[START DATE]&lt;=V$7),--(T_LEAVE[END DATE]&gt;=V$7),ROW(T_LEAVE[LEAVE TYPE]))-ROW(T_LEAVE[#Headers]))))))),"")</f>
        <v/>
      </c>
      <c r="W27" s="90" t="str">
        <f>IFERROR(IF(W$7="","NA",IF(W$7&lt;INDEX(T_EMP[START DATE],ROW($B27)-ROW($B$7)),"NE",IF(AND(INDEX(T_EMP[TERMINATION DATE],ROW($B27)-ROW($B$7))&gt;0,W$7&gt;INDEX(T_EMP[TERMINATION DATE],ROW($B27)-ROW($B$7))),"NE",IF(NOT(ISERROR(MATCH(W$7,L_HOLS,0))),"H",IF(INDEX(L_WKNDVAL,WEEKDAY(W$7,1))=1,"WKND",INDEX(T_LEAVE[LEAVE TYPE],SUMPRODUCT(--(T_LEAVE[EMPLOYEE NAME]=$B27),--(T_LEAVE[START DATE]&lt;=W$7),--(T_LEAVE[END DATE]&gt;=W$7),ROW(T_LEAVE[LEAVE TYPE]))-ROW(T_LEAVE[#Headers]))))))),"")</f>
        <v/>
      </c>
      <c r="X27" s="90" t="str">
        <f>IFERROR(IF(X$7="","NA",IF(X$7&lt;INDEX(T_EMP[START DATE],ROW($B27)-ROW($B$7)),"NE",IF(AND(INDEX(T_EMP[TERMINATION DATE],ROW($B27)-ROW($B$7))&gt;0,X$7&gt;INDEX(T_EMP[TERMINATION DATE],ROW($B27)-ROW($B$7))),"NE",IF(NOT(ISERROR(MATCH(X$7,L_HOLS,0))),"H",IF(INDEX(L_WKNDVAL,WEEKDAY(X$7,1))=1,"WKND",INDEX(T_LEAVE[LEAVE TYPE],SUMPRODUCT(--(T_LEAVE[EMPLOYEE NAME]=$B27),--(T_LEAVE[START DATE]&lt;=X$7),--(T_LEAVE[END DATE]&gt;=X$7),ROW(T_LEAVE[LEAVE TYPE]))-ROW(T_LEAVE[#Headers]))))))),"")</f>
        <v/>
      </c>
      <c r="Y27" s="90" t="str">
        <f>IFERROR(IF(Y$7="","NA",IF(Y$7&lt;INDEX(T_EMP[START DATE],ROW($B27)-ROW($B$7)),"NE",IF(AND(INDEX(T_EMP[TERMINATION DATE],ROW($B27)-ROW($B$7))&gt;0,Y$7&gt;INDEX(T_EMP[TERMINATION DATE],ROW($B27)-ROW($B$7))),"NE",IF(NOT(ISERROR(MATCH(Y$7,L_HOLS,0))),"H",IF(INDEX(L_WKNDVAL,WEEKDAY(Y$7,1))=1,"WKND",INDEX(T_LEAVE[LEAVE TYPE],SUMPRODUCT(--(T_LEAVE[EMPLOYEE NAME]=$B27),--(T_LEAVE[START DATE]&lt;=Y$7),--(T_LEAVE[END DATE]&gt;=Y$7),ROW(T_LEAVE[LEAVE TYPE]))-ROW(T_LEAVE[#Headers]))))))),"")</f>
        <v/>
      </c>
      <c r="Z27" s="90" t="str">
        <f>IFERROR(IF(Z$7="","NA",IF(Z$7&lt;INDEX(T_EMP[START DATE],ROW($B27)-ROW($B$7)),"NE",IF(AND(INDEX(T_EMP[TERMINATION DATE],ROW($B27)-ROW($B$7))&gt;0,Z$7&gt;INDEX(T_EMP[TERMINATION DATE],ROW($B27)-ROW($B$7))),"NE",IF(NOT(ISERROR(MATCH(Z$7,L_HOLS,0))),"H",IF(INDEX(L_WKNDVAL,WEEKDAY(Z$7,1))=1,"WKND",INDEX(T_LEAVE[LEAVE TYPE],SUMPRODUCT(--(T_LEAVE[EMPLOYEE NAME]=$B27),--(T_LEAVE[START DATE]&lt;=Z$7),--(T_LEAVE[END DATE]&gt;=Z$7),ROW(T_LEAVE[LEAVE TYPE]))-ROW(T_LEAVE[#Headers]))))))),"")</f>
        <v/>
      </c>
      <c r="AA27" s="90" t="str">
        <f>IFERROR(IF(AA$7="","NA",IF(AA$7&lt;INDEX(T_EMP[START DATE],ROW($B27)-ROW($B$7)),"NE",IF(AND(INDEX(T_EMP[TERMINATION DATE],ROW($B27)-ROW($B$7))&gt;0,AA$7&gt;INDEX(T_EMP[TERMINATION DATE],ROW($B27)-ROW($B$7))),"NE",IF(NOT(ISERROR(MATCH(AA$7,L_HOLS,0))),"H",IF(INDEX(L_WKNDVAL,WEEKDAY(AA$7,1))=1,"WKND",INDEX(T_LEAVE[LEAVE TYPE],SUMPRODUCT(--(T_LEAVE[EMPLOYEE NAME]=$B27),--(T_LEAVE[START DATE]&lt;=AA$7),--(T_LEAVE[END DATE]&gt;=AA$7),ROW(T_LEAVE[LEAVE TYPE]))-ROW(T_LEAVE[#Headers]))))))),"")</f>
        <v/>
      </c>
      <c r="AB27" s="90" t="str">
        <f>IFERROR(IF(AB$7="","NA",IF(AB$7&lt;INDEX(T_EMP[START DATE],ROW($B27)-ROW($B$7)),"NE",IF(AND(INDEX(T_EMP[TERMINATION DATE],ROW($B27)-ROW($B$7))&gt;0,AB$7&gt;INDEX(T_EMP[TERMINATION DATE],ROW($B27)-ROW($B$7))),"NE",IF(NOT(ISERROR(MATCH(AB$7,L_HOLS,0))),"H",IF(INDEX(L_WKNDVAL,WEEKDAY(AB$7,1))=1,"WKND",INDEX(T_LEAVE[LEAVE TYPE],SUMPRODUCT(--(T_LEAVE[EMPLOYEE NAME]=$B27),--(T_LEAVE[START DATE]&lt;=AB$7),--(T_LEAVE[END DATE]&gt;=AB$7),ROW(T_LEAVE[LEAVE TYPE]))-ROW(T_LEAVE[#Headers]))))))),"")</f>
        <v/>
      </c>
      <c r="AC27" s="90" t="str">
        <f>IFERROR(IF(AC$7="","NA",IF(AC$7&lt;INDEX(T_EMP[START DATE],ROW($B27)-ROW($B$7)),"NE",IF(AND(INDEX(T_EMP[TERMINATION DATE],ROW($B27)-ROW($B$7))&gt;0,AC$7&gt;INDEX(T_EMP[TERMINATION DATE],ROW($B27)-ROW($B$7))),"NE",IF(NOT(ISERROR(MATCH(AC$7,L_HOLS,0))),"H",IF(INDEX(L_WKNDVAL,WEEKDAY(AC$7,1))=1,"WKND",INDEX(T_LEAVE[LEAVE TYPE],SUMPRODUCT(--(T_LEAVE[EMPLOYEE NAME]=$B27),--(T_LEAVE[START DATE]&lt;=AC$7),--(T_LEAVE[END DATE]&gt;=AC$7),ROW(T_LEAVE[LEAVE TYPE]))-ROW(T_LEAVE[#Headers]))))))),"")</f>
        <v/>
      </c>
      <c r="AD27" s="90" t="str">
        <f>IFERROR(IF(AD$7="","NA",IF(AD$7&lt;INDEX(T_EMP[START DATE],ROW($B27)-ROW($B$7)),"NE",IF(AND(INDEX(T_EMP[TERMINATION DATE],ROW($B27)-ROW($B$7))&gt;0,AD$7&gt;INDEX(T_EMP[TERMINATION DATE],ROW($B27)-ROW($B$7))),"NE",IF(NOT(ISERROR(MATCH(AD$7,L_HOLS,0))),"H",IF(INDEX(L_WKNDVAL,WEEKDAY(AD$7,1))=1,"WKND",INDEX(T_LEAVE[LEAVE TYPE],SUMPRODUCT(--(T_LEAVE[EMPLOYEE NAME]=$B27),--(T_LEAVE[START DATE]&lt;=AD$7),--(T_LEAVE[END DATE]&gt;=AD$7),ROW(T_LEAVE[LEAVE TYPE]))-ROW(T_LEAVE[#Headers]))))))),"")</f>
        <v/>
      </c>
      <c r="AE27" s="90" t="str">
        <f>IFERROR(IF(AE$7="","NA",IF(AE$7&lt;INDEX(T_EMP[START DATE],ROW($B27)-ROW($B$7)),"NE",IF(AND(INDEX(T_EMP[TERMINATION DATE],ROW($B27)-ROW($B$7))&gt;0,AE$7&gt;INDEX(T_EMP[TERMINATION DATE],ROW($B27)-ROW($B$7))),"NE",IF(NOT(ISERROR(MATCH(AE$7,L_HOLS,0))),"H",IF(INDEX(L_WKNDVAL,WEEKDAY(AE$7,1))=1,"WKND",INDEX(T_LEAVE[LEAVE TYPE],SUMPRODUCT(--(T_LEAVE[EMPLOYEE NAME]=$B27),--(T_LEAVE[START DATE]&lt;=AE$7),--(T_LEAVE[END DATE]&gt;=AE$7),ROW(T_LEAVE[LEAVE TYPE]))-ROW(T_LEAVE[#Headers]))))))),"")</f>
        <v/>
      </c>
      <c r="AF27" s="90" t="str">
        <f>IFERROR(IF(AF$7="","NA",IF(AF$7&lt;INDEX(T_EMP[START DATE],ROW($B27)-ROW($B$7)),"NE",IF(AND(INDEX(T_EMP[TERMINATION DATE],ROW($B27)-ROW($B$7))&gt;0,AF$7&gt;INDEX(T_EMP[TERMINATION DATE],ROW($B27)-ROW($B$7))),"NE",IF(NOT(ISERROR(MATCH(AF$7,L_HOLS,0))),"H",IF(INDEX(L_WKNDVAL,WEEKDAY(AF$7,1))=1,"WKND",INDEX(T_LEAVE[LEAVE TYPE],SUMPRODUCT(--(T_LEAVE[EMPLOYEE NAME]=$B27),--(T_LEAVE[START DATE]&lt;=AF$7),--(T_LEAVE[END DATE]&gt;=AF$7),ROW(T_LEAVE[LEAVE TYPE]))-ROW(T_LEAVE[#Headers]))))))),"")</f>
        <v/>
      </c>
      <c r="AG27" s="90" t="str">
        <f>IFERROR(IF(AG$7="","NA",IF(AG$7&lt;INDEX(T_EMP[START DATE],ROW($B27)-ROW($B$7)),"NE",IF(AND(INDEX(T_EMP[TERMINATION DATE],ROW($B27)-ROW($B$7))&gt;0,AG$7&gt;INDEX(T_EMP[TERMINATION DATE],ROW($B27)-ROW($B$7))),"NE",IF(NOT(ISERROR(MATCH(AG$7,L_HOLS,0))),"H",IF(INDEX(L_WKNDVAL,WEEKDAY(AG$7,1))=1,"WKND",INDEX(T_LEAVE[LEAVE TYPE],SUMPRODUCT(--(T_LEAVE[EMPLOYEE NAME]=$B27),--(T_LEAVE[START DATE]&lt;=AG$7),--(T_LEAVE[END DATE]&gt;=AG$7),ROW(T_LEAVE[LEAVE TYPE]))-ROW(T_LEAVE[#Headers]))))))),"")</f>
        <v>NA</v>
      </c>
      <c r="AH27" s="68"/>
      <c r="AI27" s="94" t="str">
        <f>IF(OR($B27="",AI$7=""),"",COUNTIFS($C27:$AG27,AI$7)*INDEX(T_LEAVETYPE[DAY VALUE],1))</f>
        <v/>
      </c>
      <c r="AJ27" s="94" t="str">
        <f>IF(OR($B27="",AJ$7=""),"",COUNTIFS($C27:$AG27,AJ$7)*INDEX(T_LEAVETYPE[DAY VALUE],2))</f>
        <v/>
      </c>
      <c r="AK27" s="94" t="str">
        <f>IF(OR($B27="",AK$7=""),"",COUNTIFS($C27:$AG27,AK$7)*INDEX(T_LEAVETYPE[DAY VALUE],3))</f>
        <v/>
      </c>
      <c r="AL27" s="94" t="str">
        <f>IF(OR($B27="",AL$7=""),"",COUNTIFS($C27:$AG27,AL$7)*INDEX(T_LEAVETYPE[DAY VALUE],4))</f>
        <v/>
      </c>
      <c r="AM27" s="95" t="str">
        <f>IF(OR($B27="",AM$7=""),"",COUNTIFS($C27:$AG27,AM$7)*INDEX(T_LEAVETYPE[DAY VALUE],5))</f>
        <v/>
      </c>
      <c r="AN27" s="98" t="str">
        <f t="shared" si="2"/>
        <v/>
      </c>
      <c r="AO27" s="99" t="str">
        <f t="shared" si="3"/>
        <v/>
      </c>
    </row>
    <row r="28" spans="2:41" x14ac:dyDescent="0.25">
      <c r="B28" s="86" t="str">
        <f>IFERROR(INDEX(T_EMP[EMPLOYEE NAME],ROW(B28)-ROW($B$7)),"")</f>
        <v/>
      </c>
      <c r="C28" s="89" t="str">
        <f>IFERROR(IF(C$7="","NA",IF(C$7&lt;INDEX(T_EMP[START DATE],ROW($B28)-ROW($B$7)),"NE",IF(AND(INDEX(T_EMP[TERMINATION DATE],ROW($B28)-ROW($B$7))&gt;0,C$7&gt;INDEX(T_EMP[TERMINATION DATE],ROW($B28)-ROW($B$7))),"NE",IF(NOT(ISERROR(MATCH(C$7,L_HOLS,0))),"H",IF(INDEX(L_WKNDVAL,WEEKDAY(C$7,1))=1,"WKND",INDEX(T_LEAVE[LEAVE TYPE],SUMPRODUCT(--(T_LEAVE[EMPLOYEE NAME]=$B28),--(T_LEAVE[START DATE]&lt;=C$7),--(T_LEAVE[END DATE]&gt;=C$7),ROW(T_LEAVE[LEAVE TYPE]))-ROW(T_LEAVE[#Headers]))))))),"")</f>
        <v/>
      </c>
      <c r="D28" s="90" t="str">
        <f>IFERROR(IF(D$7="","NA",IF(D$7&lt;INDEX(T_EMP[START DATE],ROW($B28)-ROW($B$7)),"NE",IF(AND(INDEX(T_EMP[TERMINATION DATE],ROW($B28)-ROW($B$7))&gt;0,D$7&gt;INDEX(T_EMP[TERMINATION DATE],ROW($B28)-ROW($B$7))),"NE",IF(NOT(ISERROR(MATCH(D$7,L_HOLS,0))),"H",IF(INDEX(L_WKNDVAL,WEEKDAY(D$7,1))=1,"WKND",INDEX(T_LEAVE[LEAVE TYPE],SUMPRODUCT(--(T_LEAVE[EMPLOYEE NAME]=$B28),--(T_LEAVE[START DATE]&lt;=D$7),--(T_LEAVE[END DATE]&gt;=D$7),ROW(T_LEAVE[LEAVE TYPE]))-ROW(T_LEAVE[#Headers]))))))),"")</f>
        <v/>
      </c>
      <c r="E28" s="90" t="str">
        <f>IFERROR(IF(E$7="","NA",IF(E$7&lt;INDEX(T_EMP[START DATE],ROW($B28)-ROW($B$7)),"NE",IF(AND(INDEX(T_EMP[TERMINATION DATE],ROW($B28)-ROW($B$7))&gt;0,E$7&gt;INDEX(T_EMP[TERMINATION DATE],ROW($B28)-ROW($B$7))),"NE",IF(NOT(ISERROR(MATCH(E$7,L_HOLS,0))),"H",IF(INDEX(L_WKNDVAL,WEEKDAY(E$7,1))=1,"WKND",INDEX(T_LEAVE[LEAVE TYPE],SUMPRODUCT(--(T_LEAVE[EMPLOYEE NAME]=$B28),--(T_LEAVE[START DATE]&lt;=E$7),--(T_LEAVE[END DATE]&gt;=E$7),ROW(T_LEAVE[LEAVE TYPE]))-ROW(T_LEAVE[#Headers]))))))),"")</f>
        <v/>
      </c>
      <c r="F28" s="90" t="str">
        <f>IFERROR(IF(F$7="","NA",IF(F$7&lt;INDEX(T_EMP[START DATE],ROW($B28)-ROW($B$7)),"NE",IF(AND(INDEX(T_EMP[TERMINATION DATE],ROW($B28)-ROW($B$7))&gt;0,F$7&gt;INDEX(T_EMP[TERMINATION DATE],ROW($B28)-ROW($B$7))),"NE",IF(NOT(ISERROR(MATCH(F$7,L_HOLS,0))),"H",IF(INDEX(L_WKNDVAL,WEEKDAY(F$7,1))=1,"WKND",INDEX(T_LEAVE[LEAVE TYPE],SUMPRODUCT(--(T_LEAVE[EMPLOYEE NAME]=$B28),--(T_LEAVE[START DATE]&lt;=F$7),--(T_LEAVE[END DATE]&gt;=F$7),ROW(T_LEAVE[LEAVE TYPE]))-ROW(T_LEAVE[#Headers]))))))),"")</f>
        <v/>
      </c>
      <c r="G28" s="90" t="str">
        <f>IFERROR(IF(G$7="","NA",IF(G$7&lt;INDEX(T_EMP[START DATE],ROW($B28)-ROW($B$7)),"NE",IF(AND(INDEX(T_EMP[TERMINATION DATE],ROW($B28)-ROW($B$7))&gt;0,G$7&gt;INDEX(T_EMP[TERMINATION DATE],ROW($B28)-ROW($B$7))),"NE",IF(NOT(ISERROR(MATCH(G$7,L_HOLS,0))),"H",IF(INDEX(L_WKNDVAL,WEEKDAY(G$7,1))=1,"WKND",INDEX(T_LEAVE[LEAVE TYPE],SUMPRODUCT(--(T_LEAVE[EMPLOYEE NAME]=$B28),--(T_LEAVE[START DATE]&lt;=G$7),--(T_LEAVE[END DATE]&gt;=G$7),ROW(T_LEAVE[LEAVE TYPE]))-ROW(T_LEAVE[#Headers]))))))),"")</f>
        <v/>
      </c>
      <c r="H28" s="90" t="str">
        <f>IFERROR(IF(H$7="","NA",IF(H$7&lt;INDEX(T_EMP[START DATE],ROW($B28)-ROW($B$7)),"NE",IF(AND(INDEX(T_EMP[TERMINATION DATE],ROW($B28)-ROW($B$7))&gt;0,H$7&gt;INDEX(T_EMP[TERMINATION DATE],ROW($B28)-ROW($B$7))),"NE",IF(NOT(ISERROR(MATCH(H$7,L_HOLS,0))),"H",IF(INDEX(L_WKNDVAL,WEEKDAY(H$7,1))=1,"WKND",INDEX(T_LEAVE[LEAVE TYPE],SUMPRODUCT(--(T_LEAVE[EMPLOYEE NAME]=$B28),--(T_LEAVE[START DATE]&lt;=H$7),--(T_LEAVE[END DATE]&gt;=H$7),ROW(T_LEAVE[LEAVE TYPE]))-ROW(T_LEAVE[#Headers]))))))),"")</f>
        <v/>
      </c>
      <c r="I28" s="90" t="str">
        <f>IFERROR(IF(I$7="","NA",IF(I$7&lt;INDEX(T_EMP[START DATE],ROW($B28)-ROW($B$7)),"NE",IF(AND(INDEX(T_EMP[TERMINATION DATE],ROW($B28)-ROW($B$7))&gt;0,I$7&gt;INDEX(T_EMP[TERMINATION DATE],ROW($B28)-ROW($B$7))),"NE",IF(NOT(ISERROR(MATCH(I$7,L_HOLS,0))),"H",IF(INDEX(L_WKNDVAL,WEEKDAY(I$7,1))=1,"WKND",INDEX(T_LEAVE[LEAVE TYPE],SUMPRODUCT(--(T_LEAVE[EMPLOYEE NAME]=$B28),--(T_LEAVE[START DATE]&lt;=I$7),--(T_LEAVE[END DATE]&gt;=I$7),ROW(T_LEAVE[LEAVE TYPE]))-ROW(T_LEAVE[#Headers]))))))),"")</f>
        <v/>
      </c>
      <c r="J28" s="90" t="str">
        <f>IFERROR(IF(J$7="","NA",IF(J$7&lt;INDEX(T_EMP[START DATE],ROW($B28)-ROW($B$7)),"NE",IF(AND(INDEX(T_EMP[TERMINATION DATE],ROW($B28)-ROW($B$7))&gt;0,J$7&gt;INDEX(T_EMP[TERMINATION DATE],ROW($B28)-ROW($B$7))),"NE",IF(NOT(ISERROR(MATCH(J$7,L_HOLS,0))),"H",IF(INDEX(L_WKNDVAL,WEEKDAY(J$7,1))=1,"WKND",INDEX(T_LEAVE[LEAVE TYPE],SUMPRODUCT(--(T_LEAVE[EMPLOYEE NAME]=$B28),--(T_LEAVE[START DATE]&lt;=J$7),--(T_LEAVE[END DATE]&gt;=J$7),ROW(T_LEAVE[LEAVE TYPE]))-ROW(T_LEAVE[#Headers]))))))),"")</f>
        <v/>
      </c>
      <c r="K28" s="90" t="str">
        <f>IFERROR(IF(K$7="","NA",IF(K$7&lt;INDEX(T_EMP[START DATE],ROW($B28)-ROW($B$7)),"NE",IF(AND(INDEX(T_EMP[TERMINATION DATE],ROW($B28)-ROW($B$7))&gt;0,K$7&gt;INDEX(T_EMP[TERMINATION DATE],ROW($B28)-ROW($B$7))),"NE",IF(NOT(ISERROR(MATCH(K$7,L_HOLS,0))),"H",IF(INDEX(L_WKNDVAL,WEEKDAY(K$7,1))=1,"WKND",INDEX(T_LEAVE[LEAVE TYPE],SUMPRODUCT(--(T_LEAVE[EMPLOYEE NAME]=$B28),--(T_LEAVE[START DATE]&lt;=K$7),--(T_LEAVE[END DATE]&gt;=K$7),ROW(T_LEAVE[LEAVE TYPE]))-ROW(T_LEAVE[#Headers]))))))),"")</f>
        <v/>
      </c>
      <c r="L28" s="90" t="str">
        <f>IFERROR(IF(L$7="","NA",IF(L$7&lt;INDEX(T_EMP[START DATE],ROW($B28)-ROW($B$7)),"NE",IF(AND(INDEX(T_EMP[TERMINATION DATE],ROW($B28)-ROW($B$7))&gt;0,L$7&gt;INDEX(T_EMP[TERMINATION DATE],ROW($B28)-ROW($B$7))),"NE",IF(NOT(ISERROR(MATCH(L$7,L_HOLS,0))),"H",IF(INDEX(L_WKNDVAL,WEEKDAY(L$7,1))=1,"WKND",INDEX(T_LEAVE[LEAVE TYPE],SUMPRODUCT(--(T_LEAVE[EMPLOYEE NAME]=$B28),--(T_LEAVE[START DATE]&lt;=L$7),--(T_LEAVE[END DATE]&gt;=L$7),ROW(T_LEAVE[LEAVE TYPE]))-ROW(T_LEAVE[#Headers]))))))),"")</f>
        <v/>
      </c>
      <c r="M28" s="90" t="str">
        <f>IFERROR(IF(M$7="","NA",IF(M$7&lt;INDEX(T_EMP[START DATE],ROW($B28)-ROW($B$7)),"NE",IF(AND(INDEX(T_EMP[TERMINATION DATE],ROW($B28)-ROW($B$7))&gt;0,M$7&gt;INDEX(T_EMP[TERMINATION DATE],ROW($B28)-ROW($B$7))),"NE",IF(NOT(ISERROR(MATCH(M$7,L_HOLS,0))),"H",IF(INDEX(L_WKNDVAL,WEEKDAY(M$7,1))=1,"WKND",INDEX(T_LEAVE[LEAVE TYPE],SUMPRODUCT(--(T_LEAVE[EMPLOYEE NAME]=$B28),--(T_LEAVE[START DATE]&lt;=M$7),--(T_LEAVE[END DATE]&gt;=M$7),ROW(T_LEAVE[LEAVE TYPE]))-ROW(T_LEAVE[#Headers]))))))),"")</f>
        <v/>
      </c>
      <c r="N28" s="90" t="str">
        <f>IFERROR(IF(N$7="","NA",IF(N$7&lt;INDEX(T_EMP[START DATE],ROW($B28)-ROW($B$7)),"NE",IF(AND(INDEX(T_EMP[TERMINATION DATE],ROW($B28)-ROW($B$7))&gt;0,N$7&gt;INDEX(T_EMP[TERMINATION DATE],ROW($B28)-ROW($B$7))),"NE",IF(NOT(ISERROR(MATCH(N$7,L_HOLS,0))),"H",IF(INDEX(L_WKNDVAL,WEEKDAY(N$7,1))=1,"WKND",INDEX(T_LEAVE[LEAVE TYPE],SUMPRODUCT(--(T_LEAVE[EMPLOYEE NAME]=$B28),--(T_LEAVE[START DATE]&lt;=N$7),--(T_LEAVE[END DATE]&gt;=N$7),ROW(T_LEAVE[LEAVE TYPE]))-ROW(T_LEAVE[#Headers]))))))),"")</f>
        <v/>
      </c>
      <c r="O28" s="90" t="str">
        <f>IFERROR(IF(O$7="","NA",IF(O$7&lt;INDEX(T_EMP[START DATE],ROW($B28)-ROW($B$7)),"NE",IF(AND(INDEX(T_EMP[TERMINATION DATE],ROW($B28)-ROW($B$7))&gt;0,O$7&gt;INDEX(T_EMP[TERMINATION DATE],ROW($B28)-ROW($B$7))),"NE",IF(NOT(ISERROR(MATCH(O$7,L_HOLS,0))),"H",IF(INDEX(L_WKNDVAL,WEEKDAY(O$7,1))=1,"WKND",INDEX(T_LEAVE[LEAVE TYPE],SUMPRODUCT(--(T_LEAVE[EMPLOYEE NAME]=$B28),--(T_LEAVE[START DATE]&lt;=O$7),--(T_LEAVE[END DATE]&gt;=O$7),ROW(T_LEAVE[LEAVE TYPE]))-ROW(T_LEAVE[#Headers]))))))),"")</f>
        <v/>
      </c>
      <c r="P28" s="90" t="str">
        <f>IFERROR(IF(P$7="","NA",IF(P$7&lt;INDEX(T_EMP[START DATE],ROW($B28)-ROW($B$7)),"NE",IF(AND(INDEX(T_EMP[TERMINATION DATE],ROW($B28)-ROW($B$7))&gt;0,P$7&gt;INDEX(T_EMP[TERMINATION DATE],ROW($B28)-ROW($B$7))),"NE",IF(NOT(ISERROR(MATCH(P$7,L_HOLS,0))),"H",IF(INDEX(L_WKNDVAL,WEEKDAY(P$7,1))=1,"WKND",INDEX(T_LEAVE[LEAVE TYPE],SUMPRODUCT(--(T_LEAVE[EMPLOYEE NAME]=$B28),--(T_LEAVE[START DATE]&lt;=P$7),--(T_LEAVE[END DATE]&gt;=P$7),ROW(T_LEAVE[LEAVE TYPE]))-ROW(T_LEAVE[#Headers]))))))),"")</f>
        <v/>
      </c>
      <c r="Q28" s="90" t="str">
        <f>IFERROR(IF(Q$7="","NA",IF(Q$7&lt;INDEX(T_EMP[START DATE],ROW($B28)-ROW($B$7)),"NE",IF(AND(INDEX(T_EMP[TERMINATION DATE],ROW($B28)-ROW($B$7))&gt;0,Q$7&gt;INDEX(T_EMP[TERMINATION DATE],ROW($B28)-ROW($B$7))),"NE",IF(NOT(ISERROR(MATCH(Q$7,L_HOLS,0))),"H",IF(INDEX(L_WKNDVAL,WEEKDAY(Q$7,1))=1,"WKND",INDEX(T_LEAVE[LEAVE TYPE],SUMPRODUCT(--(T_LEAVE[EMPLOYEE NAME]=$B28),--(T_LEAVE[START DATE]&lt;=Q$7),--(T_LEAVE[END DATE]&gt;=Q$7),ROW(T_LEAVE[LEAVE TYPE]))-ROW(T_LEAVE[#Headers]))))))),"")</f>
        <v/>
      </c>
      <c r="R28" s="90" t="str">
        <f>IFERROR(IF(R$7="","NA",IF(R$7&lt;INDEX(T_EMP[START DATE],ROW($B28)-ROW($B$7)),"NE",IF(AND(INDEX(T_EMP[TERMINATION DATE],ROW($B28)-ROW($B$7))&gt;0,R$7&gt;INDEX(T_EMP[TERMINATION DATE],ROW($B28)-ROW($B$7))),"NE",IF(NOT(ISERROR(MATCH(R$7,L_HOLS,0))),"H",IF(INDEX(L_WKNDVAL,WEEKDAY(R$7,1))=1,"WKND",INDEX(T_LEAVE[LEAVE TYPE],SUMPRODUCT(--(T_LEAVE[EMPLOYEE NAME]=$B28),--(T_LEAVE[START DATE]&lt;=R$7),--(T_LEAVE[END DATE]&gt;=R$7),ROW(T_LEAVE[LEAVE TYPE]))-ROW(T_LEAVE[#Headers]))))))),"")</f>
        <v/>
      </c>
      <c r="S28" s="90" t="str">
        <f>IFERROR(IF(S$7="","NA",IF(S$7&lt;INDEX(T_EMP[START DATE],ROW($B28)-ROW($B$7)),"NE",IF(AND(INDEX(T_EMP[TERMINATION DATE],ROW($B28)-ROW($B$7))&gt;0,S$7&gt;INDEX(T_EMP[TERMINATION DATE],ROW($B28)-ROW($B$7))),"NE",IF(NOT(ISERROR(MATCH(S$7,L_HOLS,0))),"H",IF(INDEX(L_WKNDVAL,WEEKDAY(S$7,1))=1,"WKND",INDEX(T_LEAVE[LEAVE TYPE],SUMPRODUCT(--(T_LEAVE[EMPLOYEE NAME]=$B28),--(T_LEAVE[START DATE]&lt;=S$7),--(T_LEAVE[END DATE]&gt;=S$7),ROW(T_LEAVE[LEAVE TYPE]))-ROW(T_LEAVE[#Headers]))))))),"")</f>
        <v/>
      </c>
      <c r="T28" s="90" t="str">
        <f>IFERROR(IF(T$7="","NA",IF(T$7&lt;INDEX(T_EMP[START DATE],ROW($B28)-ROW($B$7)),"NE",IF(AND(INDEX(T_EMP[TERMINATION DATE],ROW($B28)-ROW($B$7))&gt;0,T$7&gt;INDEX(T_EMP[TERMINATION DATE],ROW($B28)-ROW($B$7))),"NE",IF(NOT(ISERROR(MATCH(T$7,L_HOLS,0))),"H",IF(INDEX(L_WKNDVAL,WEEKDAY(T$7,1))=1,"WKND",INDEX(T_LEAVE[LEAVE TYPE],SUMPRODUCT(--(T_LEAVE[EMPLOYEE NAME]=$B28),--(T_LEAVE[START DATE]&lt;=T$7),--(T_LEAVE[END DATE]&gt;=T$7),ROW(T_LEAVE[LEAVE TYPE]))-ROW(T_LEAVE[#Headers]))))))),"")</f>
        <v/>
      </c>
      <c r="U28" s="90" t="str">
        <f>IFERROR(IF(U$7="","NA",IF(U$7&lt;INDEX(T_EMP[START DATE],ROW($B28)-ROW($B$7)),"NE",IF(AND(INDEX(T_EMP[TERMINATION DATE],ROW($B28)-ROW($B$7))&gt;0,U$7&gt;INDEX(T_EMP[TERMINATION DATE],ROW($B28)-ROW($B$7))),"NE",IF(NOT(ISERROR(MATCH(U$7,L_HOLS,0))),"H",IF(INDEX(L_WKNDVAL,WEEKDAY(U$7,1))=1,"WKND",INDEX(T_LEAVE[LEAVE TYPE],SUMPRODUCT(--(T_LEAVE[EMPLOYEE NAME]=$B28),--(T_LEAVE[START DATE]&lt;=U$7),--(T_LEAVE[END DATE]&gt;=U$7),ROW(T_LEAVE[LEAVE TYPE]))-ROW(T_LEAVE[#Headers]))))))),"")</f>
        <v/>
      </c>
      <c r="V28" s="90" t="str">
        <f>IFERROR(IF(V$7="","NA",IF(V$7&lt;INDEX(T_EMP[START DATE],ROW($B28)-ROW($B$7)),"NE",IF(AND(INDEX(T_EMP[TERMINATION DATE],ROW($B28)-ROW($B$7))&gt;0,V$7&gt;INDEX(T_EMP[TERMINATION DATE],ROW($B28)-ROW($B$7))),"NE",IF(NOT(ISERROR(MATCH(V$7,L_HOLS,0))),"H",IF(INDEX(L_WKNDVAL,WEEKDAY(V$7,1))=1,"WKND",INDEX(T_LEAVE[LEAVE TYPE],SUMPRODUCT(--(T_LEAVE[EMPLOYEE NAME]=$B28),--(T_LEAVE[START DATE]&lt;=V$7),--(T_LEAVE[END DATE]&gt;=V$7),ROW(T_LEAVE[LEAVE TYPE]))-ROW(T_LEAVE[#Headers]))))))),"")</f>
        <v/>
      </c>
      <c r="W28" s="90" t="str">
        <f>IFERROR(IF(W$7="","NA",IF(W$7&lt;INDEX(T_EMP[START DATE],ROW($B28)-ROW($B$7)),"NE",IF(AND(INDEX(T_EMP[TERMINATION DATE],ROW($B28)-ROW($B$7))&gt;0,W$7&gt;INDEX(T_EMP[TERMINATION DATE],ROW($B28)-ROW($B$7))),"NE",IF(NOT(ISERROR(MATCH(W$7,L_HOLS,0))),"H",IF(INDEX(L_WKNDVAL,WEEKDAY(W$7,1))=1,"WKND",INDEX(T_LEAVE[LEAVE TYPE],SUMPRODUCT(--(T_LEAVE[EMPLOYEE NAME]=$B28),--(T_LEAVE[START DATE]&lt;=W$7),--(T_LEAVE[END DATE]&gt;=W$7),ROW(T_LEAVE[LEAVE TYPE]))-ROW(T_LEAVE[#Headers]))))))),"")</f>
        <v/>
      </c>
      <c r="X28" s="90" t="str">
        <f>IFERROR(IF(X$7="","NA",IF(X$7&lt;INDEX(T_EMP[START DATE],ROW($B28)-ROW($B$7)),"NE",IF(AND(INDEX(T_EMP[TERMINATION DATE],ROW($B28)-ROW($B$7))&gt;0,X$7&gt;INDEX(T_EMP[TERMINATION DATE],ROW($B28)-ROW($B$7))),"NE",IF(NOT(ISERROR(MATCH(X$7,L_HOLS,0))),"H",IF(INDEX(L_WKNDVAL,WEEKDAY(X$7,1))=1,"WKND",INDEX(T_LEAVE[LEAVE TYPE],SUMPRODUCT(--(T_LEAVE[EMPLOYEE NAME]=$B28),--(T_LEAVE[START DATE]&lt;=X$7),--(T_LEAVE[END DATE]&gt;=X$7),ROW(T_LEAVE[LEAVE TYPE]))-ROW(T_LEAVE[#Headers]))))))),"")</f>
        <v/>
      </c>
      <c r="Y28" s="90" t="str">
        <f>IFERROR(IF(Y$7="","NA",IF(Y$7&lt;INDEX(T_EMP[START DATE],ROW($B28)-ROW($B$7)),"NE",IF(AND(INDEX(T_EMP[TERMINATION DATE],ROW($B28)-ROW($B$7))&gt;0,Y$7&gt;INDEX(T_EMP[TERMINATION DATE],ROW($B28)-ROW($B$7))),"NE",IF(NOT(ISERROR(MATCH(Y$7,L_HOLS,0))),"H",IF(INDEX(L_WKNDVAL,WEEKDAY(Y$7,1))=1,"WKND",INDEX(T_LEAVE[LEAVE TYPE],SUMPRODUCT(--(T_LEAVE[EMPLOYEE NAME]=$B28),--(T_LEAVE[START DATE]&lt;=Y$7),--(T_LEAVE[END DATE]&gt;=Y$7),ROW(T_LEAVE[LEAVE TYPE]))-ROW(T_LEAVE[#Headers]))))))),"")</f>
        <v/>
      </c>
      <c r="Z28" s="90" t="str">
        <f>IFERROR(IF(Z$7="","NA",IF(Z$7&lt;INDEX(T_EMP[START DATE],ROW($B28)-ROW($B$7)),"NE",IF(AND(INDEX(T_EMP[TERMINATION DATE],ROW($B28)-ROW($B$7))&gt;0,Z$7&gt;INDEX(T_EMP[TERMINATION DATE],ROW($B28)-ROW($B$7))),"NE",IF(NOT(ISERROR(MATCH(Z$7,L_HOLS,0))),"H",IF(INDEX(L_WKNDVAL,WEEKDAY(Z$7,1))=1,"WKND",INDEX(T_LEAVE[LEAVE TYPE],SUMPRODUCT(--(T_LEAVE[EMPLOYEE NAME]=$B28),--(T_LEAVE[START DATE]&lt;=Z$7),--(T_LEAVE[END DATE]&gt;=Z$7),ROW(T_LEAVE[LEAVE TYPE]))-ROW(T_LEAVE[#Headers]))))))),"")</f>
        <v/>
      </c>
      <c r="AA28" s="90" t="str">
        <f>IFERROR(IF(AA$7="","NA",IF(AA$7&lt;INDEX(T_EMP[START DATE],ROW($B28)-ROW($B$7)),"NE",IF(AND(INDEX(T_EMP[TERMINATION DATE],ROW($B28)-ROW($B$7))&gt;0,AA$7&gt;INDEX(T_EMP[TERMINATION DATE],ROW($B28)-ROW($B$7))),"NE",IF(NOT(ISERROR(MATCH(AA$7,L_HOLS,0))),"H",IF(INDEX(L_WKNDVAL,WEEKDAY(AA$7,1))=1,"WKND",INDEX(T_LEAVE[LEAVE TYPE],SUMPRODUCT(--(T_LEAVE[EMPLOYEE NAME]=$B28),--(T_LEAVE[START DATE]&lt;=AA$7),--(T_LEAVE[END DATE]&gt;=AA$7),ROW(T_LEAVE[LEAVE TYPE]))-ROW(T_LEAVE[#Headers]))))))),"")</f>
        <v/>
      </c>
      <c r="AB28" s="90" t="str">
        <f>IFERROR(IF(AB$7="","NA",IF(AB$7&lt;INDEX(T_EMP[START DATE],ROW($B28)-ROW($B$7)),"NE",IF(AND(INDEX(T_EMP[TERMINATION DATE],ROW($B28)-ROW($B$7))&gt;0,AB$7&gt;INDEX(T_EMP[TERMINATION DATE],ROW($B28)-ROW($B$7))),"NE",IF(NOT(ISERROR(MATCH(AB$7,L_HOLS,0))),"H",IF(INDEX(L_WKNDVAL,WEEKDAY(AB$7,1))=1,"WKND",INDEX(T_LEAVE[LEAVE TYPE],SUMPRODUCT(--(T_LEAVE[EMPLOYEE NAME]=$B28),--(T_LEAVE[START DATE]&lt;=AB$7),--(T_LEAVE[END DATE]&gt;=AB$7),ROW(T_LEAVE[LEAVE TYPE]))-ROW(T_LEAVE[#Headers]))))))),"")</f>
        <v/>
      </c>
      <c r="AC28" s="90" t="str">
        <f>IFERROR(IF(AC$7="","NA",IF(AC$7&lt;INDEX(T_EMP[START DATE],ROW($B28)-ROW($B$7)),"NE",IF(AND(INDEX(T_EMP[TERMINATION DATE],ROW($B28)-ROW($B$7))&gt;0,AC$7&gt;INDEX(T_EMP[TERMINATION DATE],ROW($B28)-ROW($B$7))),"NE",IF(NOT(ISERROR(MATCH(AC$7,L_HOLS,0))),"H",IF(INDEX(L_WKNDVAL,WEEKDAY(AC$7,1))=1,"WKND",INDEX(T_LEAVE[LEAVE TYPE],SUMPRODUCT(--(T_LEAVE[EMPLOYEE NAME]=$B28),--(T_LEAVE[START DATE]&lt;=AC$7),--(T_LEAVE[END DATE]&gt;=AC$7),ROW(T_LEAVE[LEAVE TYPE]))-ROW(T_LEAVE[#Headers]))))))),"")</f>
        <v/>
      </c>
      <c r="AD28" s="90" t="str">
        <f>IFERROR(IF(AD$7="","NA",IF(AD$7&lt;INDEX(T_EMP[START DATE],ROW($B28)-ROW($B$7)),"NE",IF(AND(INDEX(T_EMP[TERMINATION DATE],ROW($B28)-ROW($B$7))&gt;0,AD$7&gt;INDEX(T_EMP[TERMINATION DATE],ROW($B28)-ROW($B$7))),"NE",IF(NOT(ISERROR(MATCH(AD$7,L_HOLS,0))),"H",IF(INDEX(L_WKNDVAL,WEEKDAY(AD$7,1))=1,"WKND",INDEX(T_LEAVE[LEAVE TYPE],SUMPRODUCT(--(T_LEAVE[EMPLOYEE NAME]=$B28),--(T_LEAVE[START DATE]&lt;=AD$7),--(T_LEAVE[END DATE]&gt;=AD$7),ROW(T_LEAVE[LEAVE TYPE]))-ROW(T_LEAVE[#Headers]))))))),"")</f>
        <v/>
      </c>
      <c r="AE28" s="90" t="str">
        <f>IFERROR(IF(AE$7="","NA",IF(AE$7&lt;INDEX(T_EMP[START DATE],ROW($B28)-ROW($B$7)),"NE",IF(AND(INDEX(T_EMP[TERMINATION DATE],ROW($B28)-ROW($B$7))&gt;0,AE$7&gt;INDEX(T_EMP[TERMINATION DATE],ROW($B28)-ROW($B$7))),"NE",IF(NOT(ISERROR(MATCH(AE$7,L_HOLS,0))),"H",IF(INDEX(L_WKNDVAL,WEEKDAY(AE$7,1))=1,"WKND",INDEX(T_LEAVE[LEAVE TYPE],SUMPRODUCT(--(T_LEAVE[EMPLOYEE NAME]=$B28),--(T_LEAVE[START DATE]&lt;=AE$7),--(T_LEAVE[END DATE]&gt;=AE$7),ROW(T_LEAVE[LEAVE TYPE]))-ROW(T_LEAVE[#Headers]))))))),"")</f>
        <v/>
      </c>
      <c r="AF28" s="90" t="str">
        <f>IFERROR(IF(AF$7="","NA",IF(AF$7&lt;INDEX(T_EMP[START DATE],ROW($B28)-ROW($B$7)),"NE",IF(AND(INDEX(T_EMP[TERMINATION DATE],ROW($B28)-ROW($B$7))&gt;0,AF$7&gt;INDEX(T_EMP[TERMINATION DATE],ROW($B28)-ROW($B$7))),"NE",IF(NOT(ISERROR(MATCH(AF$7,L_HOLS,0))),"H",IF(INDEX(L_WKNDVAL,WEEKDAY(AF$7,1))=1,"WKND",INDEX(T_LEAVE[LEAVE TYPE],SUMPRODUCT(--(T_LEAVE[EMPLOYEE NAME]=$B28),--(T_LEAVE[START DATE]&lt;=AF$7),--(T_LEAVE[END DATE]&gt;=AF$7),ROW(T_LEAVE[LEAVE TYPE]))-ROW(T_LEAVE[#Headers]))))))),"")</f>
        <v/>
      </c>
      <c r="AG28" s="90" t="str">
        <f>IFERROR(IF(AG$7="","NA",IF(AG$7&lt;INDEX(T_EMP[START DATE],ROW($B28)-ROW($B$7)),"NE",IF(AND(INDEX(T_EMP[TERMINATION DATE],ROW($B28)-ROW($B$7))&gt;0,AG$7&gt;INDEX(T_EMP[TERMINATION DATE],ROW($B28)-ROW($B$7))),"NE",IF(NOT(ISERROR(MATCH(AG$7,L_HOLS,0))),"H",IF(INDEX(L_WKNDVAL,WEEKDAY(AG$7,1))=1,"WKND",INDEX(T_LEAVE[LEAVE TYPE],SUMPRODUCT(--(T_LEAVE[EMPLOYEE NAME]=$B28),--(T_LEAVE[START DATE]&lt;=AG$7),--(T_LEAVE[END DATE]&gt;=AG$7),ROW(T_LEAVE[LEAVE TYPE]))-ROW(T_LEAVE[#Headers]))))))),"")</f>
        <v>NA</v>
      </c>
      <c r="AH28" s="68"/>
      <c r="AI28" s="94" t="str">
        <f>IF(OR($B28="",AI$7=""),"",COUNTIFS($C28:$AG28,AI$7)*INDEX(T_LEAVETYPE[DAY VALUE],1))</f>
        <v/>
      </c>
      <c r="AJ28" s="94" t="str">
        <f>IF(OR($B28="",AJ$7=""),"",COUNTIFS($C28:$AG28,AJ$7)*INDEX(T_LEAVETYPE[DAY VALUE],2))</f>
        <v/>
      </c>
      <c r="AK28" s="94" t="str">
        <f>IF(OR($B28="",AK$7=""),"",COUNTIFS($C28:$AG28,AK$7)*INDEX(T_LEAVETYPE[DAY VALUE],3))</f>
        <v/>
      </c>
      <c r="AL28" s="94" t="str">
        <f>IF(OR($B28="",AL$7=""),"",COUNTIFS($C28:$AG28,AL$7)*INDEX(T_LEAVETYPE[DAY VALUE],4))</f>
        <v/>
      </c>
      <c r="AM28" s="95" t="str">
        <f>IF(OR($B28="",AM$7=""),"",COUNTIFS($C28:$AG28,AM$7)*INDEX(T_LEAVETYPE[DAY VALUE],5))</f>
        <v/>
      </c>
      <c r="AN28" s="98" t="str">
        <f t="shared" si="2"/>
        <v/>
      </c>
      <c r="AO28" s="99" t="str">
        <f t="shared" si="3"/>
        <v/>
      </c>
    </row>
    <row r="29" spans="2:41" x14ac:dyDescent="0.25">
      <c r="B29" s="86" t="str">
        <f>IFERROR(INDEX(T_EMP[EMPLOYEE NAME],ROW(B29)-ROW($B$7)),"")</f>
        <v/>
      </c>
      <c r="C29" s="89" t="str">
        <f>IFERROR(IF(C$7="","NA",IF(C$7&lt;INDEX(T_EMP[START DATE],ROW($B29)-ROW($B$7)),"NE",IF(AND(INDEX(T_EMP[TERMINATION DATE],ROW($B29)-ROW($B$7))&gt;0,C$7&gt;INDEX(T_EMP[TERMINATION DATE],ROW($B29)-ROW($B$7))),"NE",IF(NOT(ISERROR(MATCH(C$7,L_HOLS,0))),"H",IF(INDEX(L_WKNDVAL,WEEKDAY(C$7,1))=1,"WKND",INDEX(T_LEAVE[LEAVE TYPE],SUMPRODUCT(--(T_LEAVE[EMPLOYEE NAME]=$B29),--(T_LEAVE[START DATE]&lt;=C$7),--(T_LEAVE[END DATE]&gt;=C$7),ROW(T_LEAVE[LEAVE TYPE]))-ROW(T_LEAVE[#Headers]))))))),"")</f>
        <v/>
      </c>
      <c r="D29" s="90" t="str">
        <f>IFERROR(IF(D$7="","NA",IF(D$7&lt;INDEX(T_EMP[START DATE],ROW($B29)-ROW($B$7)),"NE",IF(AND(INDEX(T_EMP[TERMINATION DATE],ROW($B29)-ROW($B$7))&gt;0,D$7&gt;INDEX(T_EMP[TERMINATION DATE],ROW($B29)-ROW($B$7))),"NE",IF(NOT(ISERROR(MATCH(D$7,L_HOLS,0))),"H",IF(INDEX(L_WKNDVAL,WEEKDAY(D$7,1))=1,"WKND",INDEX(T_LEAVE[LEAVE TYPE],SUMPRODUCT(--(T_LEAVE[EMPLOYEE NAME]=$B29),--(T_LEAVE[START DATE]&lt;=D$7),--(T_LEAVE[END DATE]&gt;=D$7),ROW(T_LEAVE[LEAVE TYPE]))-ROW(T_LEAVE[#Headers]))))))),"")</f>
        <v/>
      </c>
      <c r="E29" s="90" t="str">
        <f>IFERROR(IF(E$7="","NA",IF(E$7&lt;INDEX(T_EMP[START DATE],ROW($B29)-ROW($B$7)),"NE",IF(AND(INDEX(T_EMP[TERMINATION DATE],ROW($B29)-ROW($B$7))&gt;0,E$7&gt;INDEX(T_EMP[TERMINATION DATE],ROW($B29)-ROW($B$7))),"NE",IF(NOT(ISERROR(MATCH(E$7,L_HOLS,0))),"H",IF(INDEX(L_WKNDVAL,WEEKDAY(E$7,1))=1,"WKND",INDEX(T_LEAVE[LEAVE TYPE],SUMPRODUCT(--(T_LEAVE[EMPLOYEE NAME]=$B29),--(T_LEAVE[START DATE]&lt;=E$7),--(T_LEAVE[END DATE]&gt;=E$7),ROW(T_LEAVE[LEAVE TYPE]))-ROW(T_LEAVE[#Headers]))))))),"")</f>
        <v/>
      </c>
      <c r="F29" s="90" t="str">
        <f>IFERROR(IF(F$7="","NA",IF(F$7&lt;INDEX(T_EMP[START DATE],ROW($B29)-ROW($B$7)),"NE",IF(AND(INDEX(T_EMP[TERMINATION DATE],ROW($B29)-ROW($B$7))&gt;0,F$7&gt;INDEX(T_EMP[TERMINATION DATE],ROW($B29)-ROW($B$7))),"NE",IF(NOT(ISERROR(MATCH(F$7,L_HOLS,0))),"H",IF(INDEX(L_WKNDVAL,WEEKDAY(F$7,1))=1,"WKND",INDEX(T_LEAVE[LEAVE TYPE],SUMPRODUCT(--(T_LEAVE[EMPLOYEE NAME]=$B29),--(T_LEAVE[START DATE]&lt;=F$7),--(T_LEAVE[END DATE]&gt;=F$7),ROW(T_LEAVE[LEAVE TYPE]))-ROW(T_LEAVE[#Headers]))))))),"")</f>
        <v/>
      </c>
      <c r="G29" s="90" t="str">
        <f>IFERROR(IF(G$7="","NA",IF(G$7&lt;INDEX(T_EMP[START DATE],ROW($B29)-ROW($B$7)),"NE",IF(AND(INDEX(T_EMP[TERMINATION DATE],ROW($B29)-ROW($B$7))&gt;0,G$7&gt;INDEX(T_EMP[TERMINATION DATE],ROW($B29)-ROW($B$7))),"NE",IF(NOT(ISERROR(MATCH(G$7,L_HOLS,0))),"H",IF(INDEX(L_WKNDVAL,WEEKDAY(G$7,1))=1,"WKND",INDEX(T_LEAVE[LEAVE TYPE],SUMPRODUCT(--(T_LEAVE[EMPLOYEE NAME]=$B29),--(T_LEAVE[START DATE]&lt;=G$7),--(T_LEAVE[END DATE]&gt;=G$7),ROW(T_LEAVE[LEAVE TYPE]))-ROW(T_LEAVE[#Headers]))))))),"")</f>
        <v/>
      </c>
      <c r="H29" s="90" t="str">
        <f>IFERROR(IF(H$7="","NA",IF(H$7&lt;INDEX(T_EMP[START DATE],ROW($B29)-ROW($B$7)),"NE",IF(AND(INDEX(T_EMP[TERMINATION DATE],ROW($B29)-ROW($B$7))&gt;0,H$7&gt;INDEX(T_EMP[TERMINATION DATE],ROW($B29)-ROW($B$7))),"NE",IF(NOT(ISERROR(MATCH(H$7,L_HOLS,0))),"H",IF(INDEX(L_WKNDVAL,WEEKDAY(H$7,1))=1,"WKND",INDEX(T_LEAVE[LEAVE TYPE],SUMPRODUCT(--(T_LEAVE[EMPLOYEE NAME]=$B29),--(T_LEAVE[START DATE]&lt;=H$7),--(T_LEAVE[END DATE]&gt;=H$7),ROW(T_LEAVE[LEAVE TYPE]))-ROW(T_LEAVE[#Headers]))))))),"")</f>
        <v/>
      </c>
      <c r="I29" s="90" t="str">
        <f>IFERROR(IF(I$7="","NA",IF(I$7&lt;INDEX(T_EMP[START DATE],ROW($B29)-ROW($B$7)),"NE",IF(AND(INDEX(T_EMP[TERMINATION DATE],ROW($B29)-ROW($B$7))&gt;0,I$7&gt;INDEX(T_EMP[TERMINATION DATE],ROW($B29)-ROW($B$7))),"NE",IF(NOT(ISERROR(MATCH(I$7,L_HOLS,0))),"H",IF(INDEX(L_WKNDVAL,WEEKDAY(I$7,1))=1,"WKND",INDEX(T_LEAVE[LEAVE TYPE],SUMPRODUCT(--(T_LEAVE[EMPLOYEE NAME]=$B29),--(T_LEAVE[START DATE]&lt;=I$7),--(T_LEAVE[END DATE]&gt;=I$7),ROW(T_LEAVE[LEAVE TYPE]))-ROW(T_LEAVE[#Headers]))))))),"")</f>
        <v/>
      </c>
      <c r="J29" s="90" t="str">
        <f>IFERROR(IF(J$7="","NA",IF(J$7&lt;INDEX(T_EMP[START DATE],ROW($B29)-ROW($B$7)),"NE",IF(AND(INDEX(T_EMP[TERMINATION DATE],ROW($B29)-ROW($B$7))&gt;0,J$7&gt;INDEX(T_EMP[TERMINATION DATE],ROW($B29)-ROW($B$7))),"NE",IF(NOT(ISERROR(MATCH(J$7,L_HOLS,0))),"H",IF(INDEX(L_WKNDVAL,WEEKDAY(J$7,1))=1,"WKND",INDEX(T_LEAVE[LEAVE TYPE],SUMPRODUCT(--(T_LEAVE[EMPLOYEE NAME]=$B29),--(T_LEAVE[START DATE]&lt;=J$7),--(T_LEAVE[END DATE]&gt;=J$7),ROW(T_LEAVE[LEAVE TYPE]))-ROW(T_LEAVE[#Headers]))))))),"")</f>
        <v/>
      </c>
      <c r="K29" s="90" t="str">
        <f>IFERROR(IF(K$7="","NA",IF(K$7&lt;INDEX(T_EMP[START DATE],ROW($B29)-ROW($B$7)),"NE",IF(AND(INDEX(T_EMP[TERMINATION DATE],ROW($B29)-ROW($B$7))&gt;0,K$7&gt;INDEX(T_EMP[TERMINATION DATE],ROW($B29)-ROW($B$7))),"NE",IF(NOT(ISERROR(MATCH(K$7,L_HOLS,0))),"H",IF(INDEX(L_WKNDVAL,WEEKDAY(K$7,1))=1,"WKND",INDEX(T_LEAVE[LEAVE TYPE],SUMPRODUCT(--(T_LEAVE[EMPLOYEE NAME]=$B29),--(T_LEAVE[START DATE]&lt;=K$7),--(T_LEAVE[END DATE]&gt;=K$7),ROW(T_LEAVE[LEAVE TYPE]))-ROW(T_LEAVE[#Headers]))))))),"")</f>
        <v/>
      </c>
      <c r="L29" s="90" t="str">
        <f>IFERROR(IF(L$7="","NA",IF(L$7&lt;INDEX(T_EMP[START DATE],ROW($B29)-ROW($B$7)),"NE",IF(AND(INDEX(T_EMP[TERMINATION DATE],ROW($B29)-ROW($B$7))&gt;0,L$7&gt;INDEX(T_EMP[TERMINATION DATE],ROW($B29)-ROW($B$7))),"NE",IF(NOT(ISERROR(MATCH(L$7,L_HOLS,0))),"H",IF(INDEX(L_WKNDVAL,WEEKDAY(L$7,1))=1,"WKND",INDEX(T_LEAVE[LEAVE TYPE],SUMPRODUCT(--(T_LEAVE[EMPLOYEE NAME]=$B29),--(T_LEAVE[START DATE]&lt;=L$7),--(T_LEAVE[END DATE]&gt;=L$7),ROW(T_LEAVE[LEAVE TYPE]))-ROW(T_LEAVE[#Headers]))))))),"")</f>
        <v/>
      </c>
      <c r="M29" s="90" t="str">
        <f>IFERROR(IF(M$7="","NA",IF(M$7&lt;INDEX(T_EMP[START DATE],ROW($B29)-ROW($B$7)),"NE",IF(AND(INDEX(T_EMP[TERMINATION DATE],ROW($B29)-ROW($B$7))&gt;0,M$7&gt;INDEX(T_EMP[TERMINATION DATE],ROW($B29)-ROW($B$7))),"NE",IF(NOT(ISERROR(MATCH(M$7,L_HOLS,0))),"H",IF(INDEX(L_WKNDVAL,WEEKDAY(M$7,1))=1,"WKND",INDEX(T_LEAVE[LEAVE TYPE],SUMPRODUCT(--(T_LEAVE[EMPLOYEE NAME]=$B29),--(T_LEAVE[START DATE]&lt;=M$7),--(T_LEAVE[END DATE]&gt;=M$7),ROW(T_LEAVE[LEAVE TYPE]))-ROW(T_LEAVE[#Headers]))))))),"")</f>
        <v/>
      </c>
      <c r="N29" s="90" t="str">
        <f>IFERROR(IF(N$7="","NA",IF(N$7&lt;INDEX(T_EMP[START DATE],ROW($B29)-ROW($B$7)),"NE",IF(AND(INDEX(T_EMP[TERMINATION DATE],ROW($B29)-ROW($B$7))&gt;0,N$7&gt;INDEX(T_EMP[TERMINATION DATE],ROW($B29)-ROW($B$7))),"NE",IF(NOT(ISERROR(MATCH(N$7,L_HOLS,0))),"H",IF(INDEX(L_WKNDVAL,WEEKDAY(N$7,1))=1,"WKND",INDEX(T_LEAVE[LEAVE TYPE],SUMPRODUCT(--(T_LEAVE[EMPLOYEE NAME]=$B29),--(T_LEAVE[START DATE]&lt;=N$7),--(T_LEAVE[END DATE]&gt;=N$7),ROW(T_LEAVE[LEAVE TYPE]))-ROW(T_LEAVE[#Headers]))))))),"")</f>
        <v/>
      </c>
      <c r="O29" s="90" t="str">
        <f>IFERROR(IF(O$7="","NA",IF(O$7&lt;INDEX(T_EMP[START DATE],ROW($B29)-ROW($B$7)),"NE",IF(AND(INDEX(T_EMP[TERMINATION DATE],ROW($B29)-ROW($B$7))&gt;0,O$7&gt;INDEX(T_EMP[TERMINATION DATE],ROW($B29)-ROW($B$7))),"NE",IF(NOT(ISERROR(MATCH(O$7,L_HOLS,0))),"H",IF(INDEX(L_WKNDVAL,WEEKDAY(O$7,1))=1,"WKND",INDEX(T_LEAVE[LEAVE TYPE],SUMPRODUCT(--(T_LEAVE[EMPLOYEE NAME]=$B29),--(T_LEAVE[START DATE]&lt;=O$7),--(T_LEAVE[END DATE]&gt;=O$7),ROW(T_LEAVE[LEAVE TYPE]))-ROW(T_LEAVE[#Headers]))))))),"")</f>
        <v/>
      </c>
      <c r="P29" s="90" t="str">
        <f>IFERROR(IF(P$7="","NA",IF(P$7&lt;INDEX(T_EMP[START DATE],ROW($B29)-ROW($B$7)),"NE",IF(AND(INDEX(T_EMP[TERMINATION DATE],ROW($B29)-ROW($B$7))&gt;0,P$7&gt;INDEX(T_EMP[TERMINATION DATE],ROW($B29)-ROW($B$7))),"NE",IF(NOT(ISERROR(MATCH(P$7,L_HOLS,0))),"H",IF(INDEX(L_WKNDVAL,WEEKDAY(P$7,1))=1,"WKND",INDEX(T_LEAVE[LEAVE TYPE],SUMPRODUCT(--(T_LEAVE[EMPLOYEE NAME]=$B29),--(T_LEAVE[START DATE]&lt;=P$7),--(T_LEAVE[END DATE]&gt;=P$7),ROW(T_LEAVE[LEAVE TYPE]))-ROW(T_LEAVE[#Headers]))))))),"")</f>
        <v/>
      </c>
      <c r="Q29" s="90" t="str">
        <f>IFERROR(IF(Q$7="","NA",IF(Q$7&lt;INDEX(T_EMP[START DATE],ROW($B29)-ROW($B$7)),"NE",IF(AND(INDEX(T_EMP[TERMINATION DATE],ROW($B29)-ROW($B$7))&gt;0,Q$7&gt;INDEX(T_EMP[TERMINATION DATE],ROW($B29)-ROW($B$7))),"NE",IF(NOT(ISERROR(MATCH(Q$7,L_HOLS,0))),"H",IF(INDEX(L_WKNDVAL,WEEKDAY(Q$7,1))=1,"WKND",INDEX(T_LEAVE[LEAVE TYPE],SUMPRODUCT(--(T_LEAVE[EMPLOYEE NAME]=$B29),--(T_LEAVE[START DATE]&lt;=Q$7),--(T_LEAVE[END DATE]&gt;=Q$7),ROW(T_LEAVE[LEAVE TYPE]))-ROW(T_LEAVE[#Headers]))))))),"")</f>
        <v/>
      </c>
      <c r="R29" s="90" t="str">
        <f>IFERROR(IF(R$7="","NA",IF(R$7&lt;INDEX(T_EMP[START DATE],ROW($B29)-ROW($B$7)),"NE",IF(AND(INDEX(T_EMP[TERMINATION DATE],ROW($B29)-ROW($B$7))&gt;0,R$7&gt;INDEX(T_EMP[TERMINATION DATE],ROW($B29)-ROW($B$7))),"NE",IF(NOT(ISERROR(MATCH(R$7,L_HOLS,0))),"H",IF(INDEX(L_WKNDVAL,WEEKDAY(R$7,1))=1,"WKND",INDEX(T_LEAVE[LEAVE TYPE],SUMPRODUCT(--(T_LEAVE[EMPLOYEE NAME]=$B29),--(T_LEAVE[START DATE]&lt;=R$7),--(T_LEAVE[END DATE]&gt;=R$7),ROW(T_LEAVE[LEAVE TYPE]))-ROW(T_LEAVE[#Headers]))))))),"")</f>
        <v/>
      </c>
      <c r="S29" s="90" t="str">
        <f>IFERROR(IF(S$7="","NA",IF(S$7&lt;INDEX(T_EMP[START DATE],ROW($B29)-ROW($B$7)),"NE",IF(AND(INDEX(T_EMP[TERMINATION DATE],ROW($B29)-ROW($B$7))&gt;0,S$7&gt;INDEX(T_EMP[TERMINATION DATE],ROW($B29)-ROW($B$7))),"NE",IF(NOT(ISERROR(MATCH(S$7,L_HOLS,0))),"H",IF(INDEX(L_WKNDVAL,WEEKDAY(S$7,1))=1,"WKND",INDEX(T_LEAVE[LEAVE TYPE],SUMPRODUCT(--(T_LEAVE[EMPLOYEE NAME]=$B29),--(T_LEAVE[START DATE]&lt;=S$7),--(T_LEAVE[END DATE]&gt;=S$7),ROW(T_LEAVE[LEAVE TYPE]))-ROW(T_LEAVE[#Headers]))))))),"")</f>
        <v/>
      </c>
      <c r="T29" s="90" t="str">
        <f>IFERROR(IF(T$7="","NA",IF(T$7&lt;INDEX(T_EMP[START DATE],ROW($B29)-ROW($B$7)),"NE",IF(AND(INDEX(T_EMP[TERMINATION DATE],ROW($B29)-ROW($B$7))&gt;0,T$7&gt;INDEX(T_EMP[TERMINATION DATE],ROW($B29)-ROW($B$7))),"NE",IF(NOT(ISERROR(MATCH(T$7,L_HOLS,0))),"H",IF(INDEX(L_WKNDVAL,WEEKDAY(T$7,1))=1,"WKND",INDEX(T_LEAVE[LEAVE TYPE],SUMPRODUCT(--(T_LEAVE[EMPLOYEE NAME]=$B29),--(T_LEAVE[START DATE]&lt;=T$7),--(T_LEAVE[END DATE]&gt;=T$7),ROW(T_LEAVE[LEAVE TYPE]))-ROW(T_LEAVE[#Headers]))))))),"")</f>
        <v/>
      </c>
      <c r="U29" s="90" t="str">
        <f>IFERROR(IF(U$7="","NA",IF(U$7&lt;INDEX(T_EMP[START DATE],ROW($B29)-ROW($B$7)),"NE",IF(AND(INDEX(T_EMP[TERMINATION DATE],ROW($B29)-ROW($B$7))&gt;0,U$7&gt;INDEX(T_EMP[TERMINATION DATE],ROW($B29)-ROW($B$7))),"NE",IF(NOT(ISERROR(MATCH(U$7,L_HOLS,0))),"H",IF(INDEX(L_WKNDVAL,WEEKDAY(U$7,1))=1,"WKND",INDEX(T_LEAVE[LEAVE TYPE],SUMPRODUCT(--(T_LEAVE[EMPLOYEE NAME]=$B29),--(T_LEAVE[START DATE]&lt;=U$7),--(T_LEAVE[END DATE]&gt;=U$7),ROW(T_LEAVE[LEAVE TYPE]))-ROW(T_LEAVE[#Headers]))))))),"")</f>
        <v/>
      </c>
      <c r="V29" s="90" t="str">
        <f>IFERROR(IF(V$7="","NA",IF(V$7&lt;INDEX(T_EMP[START DATE],ROW($B29)-ROW($B$7)),"NE",IF(AND(INDEX(T_EMP[TERMINATION DATE],ROW($B29)-ROW($B$7))&gt;0,V$7&gt;INDEX(T_EMP[TERMINATION DATE],ROW($B29)-ROW($B$7))),"NE",IF(NOT(ISERROR(MATCH(V$7,L_HOLS,0))),"H",IF(INDEX(L_WKNDVAL,WEEKDAY(V$7,1))=1,"WKND",INDEX(T_LEAVE[LEAVE TYPE],SUMPRODUCT(--(T_LEAVE[EMPLOYEE NAME]=$B29),--(T_LEAVE[START DATE]&lt;=V$7),--(T_LEAVE[END DATE]&gt;=V$7),ROW(T_LEAVE[LEAVE TYPE]))-ROW(T_LEAVE[#Headers]))))))),"")</f>
        <v/>
      </c>
      <c r="W29" s="90" t="str">
        <f>IFERROR(IF(W$7="","NA",IF(W$7&lt;INDEX(T_EMP[START DATE],ROW($B29)-ROW($B$7)),"NE",IF(AND(INDEX(T_EMP[TERMINATION DATE],ROW($B29)-ROW($B$7))&gt;0,W$7&gt;INDEX(T_EMP[TERMINATION DATE],ROW($B29)-ROW($B$7))),"NE",IF(NOT(ISERROR(MATCH(W$7,L_HOLS,0))),"H",IF(INDEX(L_WKNDVAL,WEEKDAY(W$7,1))=1,"WKND",INDEX(T_LEAVE[LEAVE TYPE],SUMPRODUCT(--(T_LEAVE[EMPLOYEE NAME]=$B29),--(T_LEAVE[START DATE]&lt;=W$7),--(T_LEAVE[END DATE]&gt;=W$7),ROW(T_LEAVE[LEAVE TYPE]))-ROW(T_LEAVE[#Headers]))))))),"")</f>
        <v/>
      </c>
      <c r="X29" s="90" t="str">
        <f>IFERROR(IF(X$7="","NA",IF(X$7&lt;INDEX(T_EMP[START DATE],ROW($B29)-ROW($B$7)),"NE",IF(AND(INDEX(T_EMP[TERMINATION DATE],ROW($B29)-ROW($B$7))&gt;0,X$7&gt;INDEX(T_EMP[TERMINATION DATE],ROW($B29)-ROW($B$7))),"NE",IF(NOT(ISERROR(MATCH(X$7,L_HOLS,0))),"H",IF(INDEX(L_WKNDVAL,WEEKDAY(X$7,1))=1,"WKND",INDEX(T_LEAVE[LEAVE TYPE],SUMPRODUCT(--(T_LEAVE[EMPLOYEE NAME]=$B29),--(T_LEAVE[START DATE]&lt;=X$7),--(T_LEAVE[END DATE]&gt;=X$7),ROW(T_LEAVE[LEAVE TYPE]))-ROW(T_LEAVE[#Headers]))))))),"")</f>
        <v/>
      </c>
      <c r="Y29" s="90" t="str">
        <f>IFERROR(IF(Y$7="","NA",IF(Y$7&lt;INDEX(T_EMP[START DATE],ROW($B29)-ROW($B$7)),"NE",IF(AND(INDEX(T_EMP[TERMINATION DATE],ROW($B29)-ROW($B$7))&gt;0,Y$7&gt;INDEX(T_EMP[TERMINATION DATE],ROW($B29)-ROW($B$7))),"NE",IF(NOT(ISERROR(MATCH(Y$7,L_HOLS,0))),"H",IF(INDEX(L_WKNDVAL,WEEKDAY(Y$7,1))=1,"WKND",INDEX(T_LEAVE[LEAVE TYPE],SUMPRODUCT(--(T_LEAVE[EMPLOYEE NAME]=$B29),--(T_LEAVE[START DATE]&lt;=Y$7),--(T_LEAVE[END DATE]&gt;=Y$7),ROW(T_LEAVE[LEAVE TYPE]))-ROW(T_LEAVE[#Headers]))))))),"")</f>
        <v/>
      </c>
      <c r="Z29" s="90" t="str">
        <f>IFERROR(IF(Z$7="","NA",IF(Z$7&lt;INDEX(T_EMP[START DATE],ROW($B29)-ROW($B$7)),"NE",IF(AND(INDEX(T_EMP[TERMINATION DATE],ROW($B29)-ROW($B$7))&gt;0,Z$7&gt;INDEX(T_EMP[TERMINATION DATE],ROW($B29)-ROW($B$7))),"NE",IF(NOT(ISERROR(MATCH(Z$7,L_HOLS,0))),"H",IF(INDEX(L_WKNDVAL,WEEKDAY(Z$7,1))=1,"WKND",INDEX(T_LEAVE[LEAVE TYPE],SUMPRODUCT(--(T_LEAVE[EMPLOYEE NAME]=$B29),--(T_LEAVE[START DATE]&lt;=Z$7),--(T_LEAVE[END DATE]&gt;=Z$7),ROW(T_LEAVE[LEAVE TYPE]))-ROW(T_LEAVE[#Headers]))))))),"")</f>
        <v/>
      </c>
      <c r="AA29" s="90" t="str">
        <f>IFERROR(IF(AA$7="","NA",IF(AA$7&lt;INDEX(T_EMP[START DATE],ROW($B29)-ROW($B$7)),"NE",IF(AND(INDEX(T_EMP[TERMINATION DATE],ROW($B29)-ROW($B$7))&gt;0,AA$7&gt;INDEX(T_EMP[TERMINATION DATE],ROW($B29)-ROW($B$7))),"NE",IF(NOT(ISERROR(MATCH(AA$7,L_HOLS,0))),"H",IF(INDEX(L_WKNDVAL,WEEKDAY(AA$7,1))=1,"WKND",INDEX(T_LEAVE[LEAVE TYPE],SUMPRODUCT(--(T_LEAVE[EMPLOYEE NAME]=$B29),--(T_LEAVE[START DATE]&lt;=AA$7),--(T_LEAVE[END DATE]&gt;=AA$7),ROW(T_LEAVE[LEAVE TYPE]))-ROW(T_LEAVE[#Headers]))))))),"")</f>
        <v/>
      </c>
      <c r="AB29" s="90" t="str">
        <f>IFERROR(IF(AB$7="","NA",IF(AB$7&lt;INDEX(T_EMP[START DATE],ROW($B29)-ROW($B$7)),"NE",IF(AND(INDEX(T_EMP[TERMINATION DATE],ROW($B29)-ROW($B$7))&gt;0,AB$7&gt;INDEX(T_EMP[TERMINATION DATE],ROW($B29)-ROW($B$7))),"NE",IF(NOT(ISERROR(MATCH(AB$7,L_HOLS,0))),"H",IF(INDEX(L_WKNDVAL,WEEKDAY(AB$7,1))=1,"WKND",INDEX(T_LEAVE[LEAVE TYPE],SUMPRODUCT(--(T_LEAVE[EMPLOYEE NAME]=$B29),--(T_LEAVE[START DATE]&lt;=AB$7),--(T_LEAVE[END DATE]&gt;=AB$7),ROW(T_LEAVE[LEAVE TYPE]))-ROW(T_LEAVE[#Headers]))))))),"")</f>
        <v/>
      </c>
      <c r="AC29" s="90" t="str">
        <f>IFERROR(IF(AC$7="","NA",IF(AC$7&lt;INDEX(T_EMP[START DATE],ROW($B29)-ROW($B$7)),"NE",IF(AND(INDEX(T_EMP[TERMINATION DATE],ROW($B29)-ROW($B$7))&gt;0,AC$7&gt;INDEX(T_EMP[TERMINATION DATE],ROW($B29)-ROW($B$7))),"NE",IF(NOT(ISERROR(MATCH(AC$7,L_HOLS,0))),"H",IF(INDEX(L_WKNDVAL,WEEKDAY(AC$7,1))=1,"WKND",INDEX(T_LEAVE[LEAVE TYPE],SUMPRODUCT(--(T_LEAVE[EMPLOYEE NAME]=$B29),--(T_LEAVE[START DATE]&lt;=AC$7),--(T_LEAVE[END DATE]&gt;=AC$7),ROW(T_LEAVE[LEAVE TYPE]))-ROW(T_LEAVE[#Headers]))))))),"")</f>
        <v/>
      </c>
      <c r="AD29" s="90" t="str">
        <f>IFERROR(IF(AD$7="","NA",IF(AD$7&lt;INDEX(T_EMP[START DATE],ROW($B29)-ROW($B$7)),"NE",IF(AND(INDEX(T_EMP[TERMINATION DATE],ROW($B29)-ROW($B$7))&gt;0,AD$7&gt;INDEX(T_EMP[TERMINATION DATE],ROW($B29)-ROW($B$7))),"NE",IF(NOT(ISERROR(MATCH(AD$7,L_HOLS,0))),"H",IF(INDEX(L_WKNDVAL,WEEKDAY(AD$7,1))=1,"WKND",INDEX(T_LEAVE[LEAVE TYPE],SUMPRODUCT(--(T_LEAVE[EMPLOYEE NAME]=$B29),--(T_LEAVE[START DATE]&lt;=AD$7),--(T_LEAVE[END DATE]&gt;=AD$7),ROW(T_LEAVE[LEAVE TYPE]))-ROW(T_LEAVE[#Headers]))))))),"")</f>
        <v/>
      </c>
      <c r="AE29" s="90" t="str">
        <f>IFERROR(IF(AE$7="","NA",IF(AE$7&lt;INDEX(T_EMP[START DATE],ROW($B29)-ROW($B$7)),"NE",IF(AND(INDEX(T_EMP[TERMINATION DATE],ROW($B29)-ROW($B$7))&gt;0,AE$7&gt;INDEX(T_EMP[TERMINATION DATE],ROW($B29)-ROW($B$7))),"NE",IF(NOT(ISERROR(MATCH(AE$7,L_HOLS,0))),"H",IF(INDEX(L_WKNDVAL,WEEKDAY(AE$7,1))=1,"WKND",INDEX(T_LEAVE[LEAVE TYPE],SUMPRODUCT(--(T_LEAVE[EMPLOYEE NAME]=$B29),--(T_LEAVE[START DATE]&lt;=AE$7),--(T_LEAVE[END DATE]&gt;=AE$7),ROW(T_LEAVE[LEAVE TYPE]))-ROW(T_LEAVE[#Headers]))))))),"")</f>
        <v/>
      </c>
      <c r="AF29" s="90" t="str">
        <f>IFERROR(IF(AF$7="","NA",IF(AF$7&lt;INDEX(T_EMP[START DATE],ROW($B29)-ROW($B$7)),"NE",IF(AND(INDEX(T_EMP[TERMINATION DATE],ROW($B29)-ROW($B$7))&gt;0,AF$7&gt;INDEX(T_EMP[TERMINATION DATE],ROW($B29)-ROW($B$7))),"NE",IF(NOT(ISERROR(MATCH(AF$7,L_HOLS,0))),"H",IF(INDEX(L_WKNDVAL,WEEKDAY(AF$7,1))=1,"WKND",INDEX(T_LEAVE[LEAVE TYPE],SUMPRODUCT(--(T_LEAVE[EMPLOYEE NAME]=$B29),--(T_LEAVE[START DATE]&lt;=AF$7),--(T_LEAVE[END DATE]&gt;=AF$7),ROW(T_LEAVE[LEAVE TYPE]))-ROW(T_LEAVE[#Headers]))))))),"")</f>
        <v/>
      </c>
      <c r="AG29" s="90" t="str">
        <f>IFERROR(IF(AG$7="","NA",IF(AG$7&lt;INDEX(T_EMP[START DATE],ROW($B29)-ROW($B$7)),"NE",IF(AND(INDEX(T_EMP[TERMINATION DATE],ROW($B29)-ROW($B$7))&gt;0,AG$7&gt;INDEX(T_EMP[TERMINATION DATE],ROW($B29)-ROW($B$7))),"NE",IF(NOT(ISERROR(MATCH(AG$7,L_HOLS,0))),"H",IF(INDEX(L_WKNDVAL,WEEKDAY(AG$7,1))=1,"WKND",INDEX(T_LEAVE[LEAVE TYPE],SUMPRODUCT(--(T_LEAVE[EMPLOYEE NAME]=$B29),--(T_LEAVE[START DATE]&lt;=AG$7),--(T_LEAVE[END DATE]&gt;=AG$7),ROW(T_LEAVE[LEAVE TYPE]))-ROW(T_LEAVE[#Headers]))))))),"")</f>
        <v>NA</v>
      </c>
      <c r="AH29" s="68"/>
      <c r="AI29" s="94" t="str">
        <f>IF(OR($B29="",AI$7=""),"",COUNTIFS($C29:$AG29,AI$7)*INDEX(T_LEAVETYPE[DAY VALUE],1))</f>
        <v/>
      </c>
      <c r="AJ29" s="94" t="str">
        <f>IF(OR($B29="",AJ$7=""),"",COUNTIFS($C29:$AG29,AJ$7)*INDEX(T_LEAVETYPE[DAY VALUE],2))</f>
        <v/>
      </c>
      <c r="AK29" s="94" t="str">
        <f>IF(OR($B29="",AK$7=""),"",COUNTIFS($C29:$AG29,AK$7)*INDEX(T_LEAVETYPE[DAY VALUE],3))</f>
        <v/>
      </c>
      <c r="AL29" s="94" t="str">
        <f>IF(OR($B29="",AL$7=""),"",COUNTIFS($C29:$AG29,AL$7)*INDEX(T_LEAVETYPE[DAY VALUE],4))</f>
        <v/>
      </c>
      <c r="AM29" s="95" t="str">
        <f>IF(OR($B29="",AM$7=""),"",COUNTIFS($C29:$AG29,AM$7)*INDEX(T_LEAVETYPE[DAY VALUE],5))</f>
        <v/>
      </c>
      <c r="AN29" s="98" t="str">
        <f t="shared" si="2"/>
        <v/>
      </c>
      <c r="AO29" s="99" t="str">
        <f t="shared" si="3"/>
        <v/>
      </c>
    </row>
    <row r="30" spans="2:41" x14ac:dyDescent="0.25">
      <c r="B30" s="86" t="str">
        <f>IFERROR(INDEX(T_EMP[EMPLOYEE NAME],ROW(B30)-ROW($B$7)),"")</f>
        <v/>
      </c>
      <c r="C30" s="89" t="str">
        <f>IFERROR(IF(C$7="","NA",IF(C$7&lt;INDEX(T_EMP[START DATE],ROW($B30)-ROW($B$7)),"NE",IF(AND(INDEX(T_EMP[TERMINATION DATE],ROW($B30)-ROW($B$7))&gt;0,C$7&gt;INDEX(T_EMP[TERMINATION DATE],ROW($B30)-ROW($B$7))),"NE",IF(NOT(ISERROR(MATCH(C$7,L_HOLS,0))),"H",IF(INDEX(L_WKNDVAL,WEEKDAY(C$7,1))=1,"WKND",INDEX(T_LEAVE[LEAVE TYPE],SUMPRODUCT(--(T_LEAVE[EMPLOYEE NAME]=$B30),--(T_LEAVE[START DATE]&lt;=C$7),--(T_LEAVE[END DATE]&gt;=C$7),ROW(T_LEAVE[LEAVE TYPE]))-ROW(T_LEAVE[#Headers]))))))),"")</f>
        <v/>
      </c>
      <c r="D30" s="90" t="str">
        <f>IFERROR(IF(D$7="","NA",IF(D$7&lt;INDEX(T_EMP[START DATE],ROW($B30)-ROW($B$7)),"NE",IF(AND(INDEX(T_EMP[TERMINATION DATE],ROW($B30)-ROW($B$7))&gt;0,D$7&gt;INDEX(T_EMP[TERMINATION DATE],ROW($B30)-ROW($B$7))),"NE",IF(NOT(ISERROR(MATCH(D$7,L_HOLS,0))),"H",IF(INDEX(L_WKNDVAL,WEEKDAY(D$7,1))=1,"WKND",INDEX(T_LEAVE[LEAVE TYPE],SUMPRODUCT(--(T_LEAVE[EMPLOYEE NAME]=$B30),--(T_LEAVE[START DATE]&lt;=D$7),--(T_LEAVE[END DATE]&gt;=D$7),ROW(T_LEAVE[LEAVE TYPE]))-ROW(T_LEAVE[#Headers]))))))),"")</f>
        <v/>
      </c>
      <c r="E30" s="90" t="str">
        <f>IFERROR(IF(E$7="","NA",IF(E$7&lt;INDEX(T_EMP[START DATE],ROW($B30)-ROW($B$7)),"NE",IF(AND(INDEX(T_EMP[TERMINATION DATE],ROW($B30)-ROW($B$7))&gt;0,E$7&gt;INDEX(T_EMP[TERMINATION DATE],ROW($B30)-ROW($B$7))),"NE",IF(NOT(ISERROR(MATCH(E$7,L_HOLS,0))),"H",IF(INDEX(L_WKNDVAL,WEEKDAY(E$7,1))=1,"WKND",INDEX(T_LEAVE[LEAVE TYPE],SUMPRODUCT(--(T_LEAVE[EMPLOYEE NAME]=$B30),--(T_LEAVE[START DATE]&lt;=E$7),--(T_LEAVE[END DATE]&gt;=E$7),ROW(T_LEAVE[LEAVE TYPE]))-ROW(T_LEAVE[#Headers]))))))),"")</f>
        <v/>
      </c>
      <c r="F30" s="90" t="str">
        <f>IFERROR(IF(F$7="","NA",IF(F$7&lt;INDEX(T_EMP[START DATE],ROW($B30)-ROW($B$7)),"NE",IF(AND(INDEX(T_EMP[TERMINATION DATE],ROW($B30)-ROW($B$7))&gt;0,F$7&gt;INDEX(T_EMP[TERMINATION DATE],ROW($B30)-ROW($B$7))),"NE",IF(NOT(ISERROR(MATCH(F$7,L_HOLS,0))),"H",IF(INDEX(L_WKNDVAL,WEEKDAY(F$7,1))=1,"WKND",INDEX(T_LEAVE[LEAVE TYPE],SUMPRODUCT(--(T_LEAVE[EMPLOYEE NAME]=$B30),--(T_LEAVE[START DATE]&lt;=F$7),--(T_LEAVE[END DATE]&gt;=F$7),ROW(T_LEAVE[LEAVE TYPE]))-ROW(T_LEAVE[#Headers]))))))),"")</f>
        <v/>
      </c>
      <c r="G30" s="90" t="str">
        <f>IFERROR(IF(G$7="","NA",IF(G$7&lt;INDEX(T_EMP[START DATE],ROW($B30)-ROW($B$7)),"NE",IF(AND(INDEX(T_EMP[TERMINATION DATE],ROW($B30)-ROW($B$7))&gt;0,G$7&gt;INDEX(T_EMP[TERMINATION DATE],ROW($B30)-ROW($B$7))),"NE",IF(NOT(ISERROR(MATCH(G$7,L_HOLS,0))),"H",IF(INDEX(L_WKNDVAL,WEEKDAY(G$7,1))=1,"WKND",INDEX(T_LEAVE[LEAVE TYPE],SUMPRODUCT(--(T_LEAVE[EMPLOYEE NAME]=$B30),--(T_LEAVE[START DATE]&lt;=G$7),--(T_LEAVE[END DATE]&gt;=G$7),ROW(T_LEAVE[LEAVE TYPE]))-ROW(T_LEAVE[#Headers]))))))),"")</f>
        <v/>
      </c>
      <c r="H30" s="90" t="str">
        <f>IFERROR(IF(H$7="","NA",IF(H$7&lt;INDEX(T_EMP[START DATE],ROW($B30)-ROW($B$7)),"NE",IF(AND(INDEX(T_EMP[TERMINATION DATE],ROW($B30)-ROW($B$7))&gt;0,H$7&gt;INDEX(T_EMP[TERMINATION DATE],ROW($B30)-ROW($B$7))),"NE",IF(NOT(ISERROR(MATCH(H$7,L_HOLS,0))),"H",IF(INDEX(L_WKNDVAL,WEEKDAY(H$7,1))=1,"WKND",INDEX(T_LEAVE[LEAVE TYPE],SUMPRODUCT(--(T_LEAVE[EMPLOYEE NAME]=$B30),--(T_LEAVE[START DATE]&lt;=H$7),--(T_LEAVE[END DATE]&gt;=H$7),ROW(T_LEAVE[LEAVE TYPE]))-ROW(T_LEAVE[#Headers]))))))),"")</f>
        <v/>
      </c>
      <c r="I30" s="90" t="str">
        <f>IFERROR(IF(I$7="","NA",IF(I$7&lt;INDEX(T_EMP[START DATE],ROW($B30)-ROW($B$7)),"NE",IF(AND(INDEX(T_EMP[TERMINATION DATE],ROW($B30)-ROW($B$7))&gt;0,I$7&gt;INDEX(T_EMP[TERMINATION DATE],ROW($B30)-ROW($B$7))),"NE",IF(NOT(ISERROR(MATCH(I$7,L_HOLS,0))),"H",IF(INDEX(L_WKNDVAL,WEEKDAY(I$7,1))=1,"WKND",INDEX(T_LEAVE[LEAVE TYPE],SUMPRODUCT(--(T_LEAVE[EMPLOYEE NAME]=$B30),--(T_LEAVE[START DATE]&lt;=I$7),--(T_LEAVE[END DATE]&gt;=I$7),ROW(T_LEAVE[LEAVE TYPE]))-ROW(T_LEAVE[#Headers]))))))),"")</f>
        <v/>
      </c>
      <c r="J30" s="90" t="str">
        <f>IFERROR(IF(J$7="","NA",IF(J$7&lt;INDEX(T_EMP[START DATE],ROW($B30)-ROW($B$7)),"NE",IF(AND(INDEX(T_EMP[TERMINATION DATE],ROW($B30)-ROW($B$7))&gt;0,J$7&gt;INDEX(T_EMP[TERMINATION DATE],ROW($B30)-ROW($B$7))),"NE",IF(NOT(ISERROR(MATCH(J$7,L_HOLS,0))),"H",IF(INDEX(L_WKNDVAL,WEEKDAY(J$7,1))=1,"WKND",INDEX(T_LEAVE[LEAVE TYPE],SUMPRODUCT(--(T_LEAVE[EMPLOYEE NAME]=$B30),--(T_LEAVE[START DATE]&lt;=J$7),--(T_LEAVE[END DATE]&gt;=J$7),ROW(T_LEAVE[LEAVE TYPE]))-ROW(T_LEAVE[#Headers]))))))),"")</f>
        <v/>
      </c>
      <c r="K30" s="90" t="str">
        <f>IFERROR(IF(K$7="","NA",IF(K$7&lt;INDEX(T_EMP[START DATE],ROW($B30)-ROW($B$7)),"NE",IF(AND(INDEX(T_EMP[TERMINATION DATE],ROW($B30)-ROW($B$7))&gt;0,K$7&gt;INDEX(T_EMP[TERMINATION DATE],ROW($B30)-ROW($B$7))),"NE",IF(NOT(ISERROR(MATCH(K$7,L_HOLS,0))),"H",IF(INDEX(L_WKNDVAL,WEEKDAY(K$7,1))=1,"WKND",INDEX(T_LEAVE[LEAVE TYPE],SUMPRODUCT(--(T_LEAVE[EMPLOYEE NAME]=$B30),--(T_LEAVE[START DATE]&lt;=K$7),--(T_LEAVE[END DATE]&gt;=K$7),ROW(T_LEAVE[LEAVE TYPE]))-ROW(T_LEAVE[#Headers]))))))),"")</f>
        <v/>
      </c>
      <c r="L30" s="90" t="str">
        <f>IFERROR(IF(L$7="","NA",IF(L$7&lt;INDEX(T_EMP[START DATE],ROW($B30)-ROW($B$7)),"NE",IF(AND(INDEX(T_EMP[TERMINATION DATE],ROW($B30)-ROW($B$7))&gt;0,L$7&gt;INDEX(T_EMP[TERMINATION DATE],ROW($B30)-ROW($B$7))),"NE",IF(NOT(ISERROR(MATCH(L$7,L_HOLS,0))),"H",IF(INDEX(L_WKNDVAL,WEEKDAY(L$7,1))=1,"WKND",INDEX(T_LEAVE[LEAVE TYPE],SUMPRODUCT(--(T_LEAVE[EMPLOYEE NAME]=$B30),--(T_LEAVE[START DATE]&lt;=L$7),--(T_LEAVE[END DATE]&gt;=L$7),ROW(T_LEAVE[LEAVE TYPE]))-ROW(T_LEAVE[#Headers]))))))),"")</f>
        <v/>
      </c>
      <c r="M30" s="90" t="str">
        <f>IFERROR(IF(M$7="","NA",IF(M$7&lt;INDEX(T_EMP[START DATE],ROW($B30)-ROW($B$7)),"NE",IF(AND(INDEX(T_EMP[TERMINATION DATE],ROW($B30)-ROW($B$7))&gt;0,M$7&gt;INDEX(T_EMP[TERMINATION DATE],ROW($B30)-ROW($B$7))),"NE",IF(NOT(ISERROR(MATCH(M$7,L_HOLS,0))),"H",IF(INDEX(L_WKNDVAL,WEEKDAY(M$7,1))=1,"WKND",INDEX(T_LEAVE[LEAVE TYPE],SUMPRODUCT(--(T_LEAVE[EMPLOYEE NAME]=$B30),--(T_LEAVE[START DATE]&lt;=M$7),--(T_LEAVE[END DATE]&gt;=M$7),ROW(T_LEAVE[LEAVE TYPE]))-ROW(T_LEAVE[#Headers]))))))),"")</f>
        <v/>
      </c>
      <c r="N30" s="90" t="str">
        <f>IFERROR(IF(N$7="","NA",IF(N$7&lt;INDEX(T_EMP[START DATE],ROW($B30)-ROW($B$7)),"NE",IF(AND(INDEX(T_EMP[TERMINATION DATE],ROW($B30)-ROW($B$7))&gt;0,N$7&gt;INDEX(T_EMP[TERMINATION DATE],ROW($B30)-ROW($B$7))),"NE",IF(NOT(ISERROR(MATCH(N$7,L_HOLS,0))),"H",IF(INDEX(L_WKNDVAL,WEEKDAY(N$7,1))=1,"WKND",INDEX(T_LEAVE[LEAVE TYPE],SUMPRODUCT(--(T_LEAVE[EMPLOYEE NAME]=$B30),--(T_LEAVE[START DATE]&lt;=N$7),--(T_LEAVE[END DATE]&gt;=N$7),ROW(T_LEAVE[LEAVE TYPE]))-ROW(T_LEAVE[#Headers]))))))),"")</f>
        <v/>
      </c>
      <c r="O30" s="90" t="str">
        <f>IFERROR(IF(O$7="","NA",IF(O$7&lt;INDEX(T_EMP[START DATE],ROW($B30)-ROW($B$7)),"NE",IF(AND(INDEX(T_EMP[TERMINATION DATE],ROW($B30)-ROW($B$7))&gt;0,O$7&gt;INDEX(T_EMP[TERMINATION DATE],ROW($B30)-ROW($B$7))),"NE",IF(NOT(ISERROR(MATCH(O$7,L_HOLS,0))),"H",IF(INDEX(L_WKNDVAL,WEEKDAY(O$7,1))=1,"WKND",INDEX(T_LEAVE[LEAVE TYPE],SUMPRODUCT(--(T_LEAVE[EMPLOYEE NAME]=$B30),--(T_LEAVE[START DATE]&lt;=O$7),--(T_LEAVE[END DATE]&gt;=O$7),ROW(T_LEAVE[LEAVE TYPE]))-ROW(T_LEAVE[#Headers]))))))),"")</f>
        <v/>
      </c>
      <c r="P30" s="90" t="str">
        <f>IFERROR(IF(P$7="","NA",IF(P$7&lt;INDEX(T_EMP[START DATE],ROW($B30)-ROW($B$7)),"NE",IF(AND(INDEX(T_EMP[TERMINATION DATE],ROW($B30)-ROW($B$7))&gt;0,P$7&gt;INDEX(T_EMP[TERMINATION DATE],ROW($B30)-ROW($B$7))),"NE",IF(NOT(ISERROR(MATCH(P$7,L_HOLS,0))),"H",IF(INDEX(L_WKNDVAL,WEEKDAY(P$7,1))=1,"WKND",INDEX(T_LEAVE[LEAVE TYPE],SUMPRODUCT(--(T_LEAVE[EMPLOYEE NAME]=$B30),--(T_LEAVE[START DATE]&lt;=P$7),--(T_LEAVE[END DATE]&gt;=P$7),ROW(T_LEAVE[LEAVE TYPE]))-ROW(T_LEAVE[#Headers]))))))),"")</f>
        <v/>
      </c>
      <c r="Q30" s="90" t="str">
        <f>IFERROR(IF(Q$7="","NA",IF(Q$7&lt;INDEX(T_EMP[START DATE],ROW($B30)-ROW($B$7)),"NE",IF(AND(INDEX(T_EMP[TERMINATION DATE],ROW($B30)-ROW($B$7))&gt;0,Q$7&gt;INDEX(T_EMP[TERMINATION DATE],ROW($B30)-ROW($B$7))),"NE",IF(NOT(ISERROR(MATCH(Q$7,L_HOLS,0))),"H",IF(INDEX(L_WKNDVAL,WEEKDAY(Q$7,1))=1,"WKND",INDEX(T_LEAVE[LEAVE TYPE],SUMPRODUCT(--(T_LEAVE[EMPLOYEE NAME]=$B30),--(T_LEAVE[START DATE]&lt;=Q$7),--(T_LEAVE[END DATE]&gt;=Q$7),ROW(T_LEAVE[LEAVE TYPE]))-ROW(T_LEAVE[#Headers]))))))),"")</f>
        <v/>
      </c>
      <c r="R30" s="90" t="str">
        <f>IFERROR(IF(R$7="","NA",IF(R$7&lt;INDEX(T_EMP[START DATE],ROW($B30)-ROW($B$7)),"NE",IF(AND(INDEX(T_EMP[TERMINATION DATE],ROW($B30)-ROW($B$7))&gt;0,R$7&gt;INDEX(T_EMP[TERMINATION DATE],ROW($B30)-ROW($B$7))),"NE",IF(NOT(ISERROR(MATCH(R$7,L_HOLS,0))),"H",IF(INDEX(L_WKNDVAL,WEEKDAY(R$7,1))=1,"WKND",INDEX(T_LEAVE[LEAVE TYPE],SUMPRODUCT(--(T_LEAVE[EMPLOYEE NAME]=$B30),--(T_LEAVE[START DATE]&lt;=R$7),--(T_LEAVE[END DATE]&gt;=R$7),ROW(T_LEAVE[LEAVE TYPE]))-ROW(T_LEAVE[#Headers]))))))),"")</f>
        <v/>
      </c>
      <c r="S30" s="90" t="str">
        <f>IFERROR(IF(S$7="","NA",IF(S$7&lt;INDEX(T_EMP[START DATE],ROW($B30)-ROW($B$7)),"NE",IF(AND(INDEX(T_EMP[TERMINATION DATE],ROW($B30)-ROW($B$7))&gt;0,S$7&gt;INDEX(T_EMP[TERMINATION DATE],ROW($B30)-ROW($B$7))),"NE",IF(NOT(ISERROR(MATCH(S$7,L_HOLS,0))),"H",IF(INDEX(L_WKNDVAL,WEEKDAY(S$7,1))=1,"WKND",INDEX(T_LEAVE[LEAVE TYPE],SUMPRODUCT(--(T_LEAVE[EMPLOYEE NAME]=$B30),--(T_LEAVE[START DATE]&lt;=S$7),--(T_LEAVE[END DATE]&gt;=S$7),ROW(T_LEAVE[LEAVE TYPE]))-ROW(T_LEAVE[#Headers]))))))),"")</f>
        <v/>
      </c>
      <c r="T30" s="90" t="str">
        <f>IFERROR(IF(T$7="","NA",IF(T$7&lt;INDEX(T_EMP[START DATE],ROW($B30)-ROW($B$7)),"NE",IF(AND(INDEX(T_EMP[TERMINATION DATE],ROW($B30)-ROW($B$7))&gt;0,T$7&gt;INDEX(T_EMP[TERMINATION DATE],ROW($B30)-ROW($B$7))),"NE",IF(NOT(ISERROR(MATCH(T$7,L_HOLS,0))),"H",IF(INDEX(L_WKNDVAL,WEEKDAY(T$7,1))=1,"WKND",INDEX(T_LEAVE[LEAVE TYPE],SUMPRODUCT(--(T_LEAVE[EMPLOYEE NAME]=$B30),--(T_LEAVE[START DATE]&lt;=T$7),--(T_LEAVE[END DATE]&gt;=T$7),ROW(T_LEAVE[LEAVE TYPE]))-ROW(T_LEAVE[#Headers]))))))),"")</f>
        <v/>
      </c>
      <c r="U30" s="90" t="str">
        <f>IFERROR(IF(U$7="","NA",IF(U$7&lt;INDEX(T_EMP[START DATE],ROW($B30)-ROW($B$7)),"NE",IF(AND(INDEX(T_EMP[TERMINATION DATE],ROW($B30)-ROW($B$7))&gt;0,U$7&gt;INDEX(T_EMP[TERMINATION DATE],ROW($B30)-ROW($B$7))),"NE",IF(NOT(ISERROR(MATCH(U$7,L_HOLS,0))),"H",IF(INDEX(L_WKNDVAL,WEEKDAY(U$7,1))=1,"WKND",INDEX(T_LEAVE[LEAVE TYPE],SUMPRODUCT(--(T_LEAVE[EMPLOYEE NAME]=$B30),--(T_LEAVE[START DATE]&lt;=U$7),--(T_LEAVE[END DATE]&gt;=U$7),ROW(T_LEAVE[LEAVE TYPE]))-ROW(T_LEAVE[#Headers]))))))),"")</f>
        <v/>
      </c>
      <c r="V30" s="90" t="str">
        <f>IFERROR(IF(V$7="","NA",IF(V$7&lt;INDEX(T_EMP[START DATE],ROW($B30)-ROW($B$7)),"NE",IF(AND(INDEX(T_EMP[TERMINATION DATE],ROW($B30)-ROW($B$7))&gt;0,V$7&gt;INDEX(T_EMP[TERMINATION DATE],ROW($B30)-ROW($B$7))),"NE",IF(NOT(ISERROR(MATCH(V$7,L_HOLS,0))),"H",IF(INDEX(L_WKNDVAL,WEEKDAY(V$7,1))=1,"WKND",INDEX(T_LEAVE[LEAVE TYPE],SUMPRODUCT(--(T_LEAVE[EMPLOYEE NAME]=$B30),--(T_LEAVE[START DATE]&lt;=V$7),--(T_LEAVE[END DATE]&gt;=V$7),ROW(T_LEAVE[LEAVE TYPE]))-ROW(T_LEAVE[#Headers]))))))),"")</f>
        <v/>
      </c>
      <c r="W30" s="90" t="str">
        <f>IFERROR(IF(W$7="","NA",IF(W$7&lt;INDEX(T_EMP[START DATE],ROW($B30)-ROW($B$7)),"NE",IF(AND(INDEX(T_EMP[TERMINATION DATE],ROW($B30)-ROW($B$7))&gt;0,W$7&gt;INDEX(T_EMP[TERMINATION DATE],ROW($B30)-ROW($B$7))),"NE",IF(NOT(ISERROR(MATCH(W$7,L_HOLS,0))),"H",IF(INDEX(L_WKNDVAL,WEEKDAY(W$7,1))=1,"WKND",INDEX(T_LEAVE[LEAVE TYPE],SUMPRODUCT(--(T_LEAVE[EMPLOYEE NAME]=$B30),--(T_LEAVE[START DATE]&lt;=W$7),--(T_LEAVE[END DATE]&gt;=W$7),ROW(T_LEAVE[LEAVE TYPE]))-ROW(T_LEAVE[#Headers]))))))),"")</f>
        <v/>
      </c>
      <c r="X30" s="90" t="str">
        <f>IFERROR(IF(X$7="","NA",IF(X$7&lt;INDEX(T_EMP[START DATE],ROW($B30)-ROW($B$7)),"NE",IF(AND(INDEX(T_EMP[TERMINATION DATE],ROW($B30)-ROW($B$7))&gt;0,X$7&gt;INDEX(T_EMP[TERMINATION DATE],ROW($B30)-ROW($B$7))),"NE",IF(NOT(ISERROR(MATCH(X$7,L_HOLS,0))),"H",IF(INDEX(L_WKNDVAL,WEEKDAY(X$7,1))=1,"WKND",INDEX(T_LEAVE[LEAVE TYPE],SUMPRODUCT(--(T_LEAVE[EMPLOYEE NAME]=$B30),--(T_LEAVE[START DATE]&lt;=X$7),--(T_LEAVE[END DATE]&gt;=X$7),ROW(T_LEAVE[LEAVE TYPE]))-ROW(T_LEAVE[#Headers]))))))),"")</f>
        <v/>
      </c>
      <c r="Y30" s="90" t="str">
        <f>IFERROR(IF(Y$7="","NA",IF(Y$7&lt;INDEX(T_EMP[START DATE],ROW($B30)-ROW($B$7)),"NE",IF(AND(INDEX(T_EMP[TERMINATION DATE],ROW($B30)-ROW($B$7))&gt;0,Y$7&gt;INDEX(T_EMP[TERMINATION DATE],ROW($B30)-ROW($B$7))),"NE",IF(NOT(ISERROR(MATCH(Y$7,L_HOLS,0))),"H",IF(INDEX(L_WKNDVAL,WEEKDAY(Y$7,1))=1,"WKND",INDEX(T_LEAVE[LEAVE TYPE],SUMPRODUCT(--(T_LEAVE[EMPLOYEE NAME]=$B30),--(T_LEAVE[START DATE]&lt;=Y$7),--(T_LEAVE[END DATE]&gt;=Y$7),ROW(T_LEAVE[LEAVE TYPE]))-ROW(T_LEAVE[#Headers]))))))),"")</f>
        <v/>
      </c>
      <c r="Z30" s="90" t="str">
        <f>IFERROR(IF(Z$7="","NA",IF(Z$7&lt;INDEX(T_EMP[START DATE],ROW($B30)-ROW($B$7)),"NE",IF(AND(INDEX(T_EMP[TERMINATION DATE],ROW($B30)-ROW($B$7))&gt;0,Z$7&gt;INDEX(T_EMP[TERMINATION DATE],ROW($B30)-ROW($B$7))),"NE",IF(NOT(ISERROR(MATCH(Z$7,L_HOLS,0))),"H",IF(INDEX(L_WKNDVAL,WEEKDAY(Z$7,1))=1,"WKND",INDEX(T_LEAVE[LEAVE TYPE],SUMPRODUCT(--(T_LEAVE[EMPLOYEE NAME]=$B30),--(T_LEAVE[START DATE]&lt;=Z$7),--(T_LEAVE[END DATE]&gt;=Z$7),ROW(T_LEAVE[LEAVE TYPE]))-ROW(T_LEAVE[#Headers]))))))),"")</f>
        <v/>
      </c>
      <c r="AA30" s="90" t="str">
        <f>IFERROR(IF(AA$7="","NA",IF(AA$7&lt;INDEX(T_EMP[START DATE],ROW($B30)-ROW($B$7)),"NE",IF(AND(INDEX(T_EMP[TERMINATION DATE],ROW($B30)-ROW($B$7))&gt;0,AA$7&gt;INDEX(T_EMP[TERMINATION DATE],ROW($B30)-ROW($B$7))),"NE",IF(NOT(ISERROR(MATCH(AA$7,L_HOLS,0))),"H",IF(INDEX(L_WKNDVAL,WEEKDAY(AA$7,1))=1,"WKND",INDEX(T_LEAVE[LEAVE TYPE],SUMPRODUCT(--(T_LEAVE[EMPLOYEE NAME]=$B30),--(T_LEAVE[START DATE]&lt;=AA$7),--(T_LEAVE[END DATE]&gt;=AA$7),ROW(T_LEAVE[LEAVE TYPE]))-ROW(T_LEAVE[#Headers]))))))),"")</f>
        <v/>
      </c>
      <c r="AB30" s="90" t="str">
        <f>IFERROR(IF(AB$7="","NA",IF(AB$7&lt;INDEX(T_EMP[START DATE],ROW($B30)-ROW($B$7)),"NE",IF(AND(INDEX(T_EMP[TERMINATION DATE],ROW($B30)-ROW($B$7))&gt;0,AB$7&gt;INDEX(T_EMP[TERMINATION DATE],ROW($B30)-ROW($B$7))),"NE",IF(NOT(ISERROR(MATCH(AB$7,L_HOLS,0))),"H",IF(INDEX(L_WKNDVAL,WEEKDAY(AB$7,1))=1,"WKND",INDEX(T_LEAVE[LEAVE TYPE],SUMPRODUCT(--(T_LEAVE[EMPLOYEE NAME]=$B30),--(T_LEAVE[START DATE]&lt;=AB$7),--(T_LEAVE[END DATE]&gt;=AB$7),ROW(T_LEAVE[LEAVE TYPE]))-ROW(T_LEAVE[#Headers]))))))),"")</f>
        <v/>
      </c>
      <c r="AC30" s="90" t="str">
        <f>IFERROR(IF(AC$7="","NA",IF(AC$7&lt;INDEX(T_EMP[START DATE],ROW($B30)-ROW($B$7)),"NE",IF(AND(INDEX(T_EMP[TERMINATION DATE],ROW($B30)-ROW($B$7))&gt;0,AC$7&gt;INDEX(T_EMP[TERMINATION DATE],ROW($B30)-ROW($B$7))),"NE",IF(NOT(ISERROR(MATCH(AC$7,L_HOLS,0))),"H",IF(INDEX(L_WKNDVAL,WEEKDAY(AC$7,1))=1,"WKND",INDEX(T_LEAVE[LEAVE TYPE],SUMPRODUCT(--(T_LEAVE[EMPLOYEE NAME]=$B30),--(T_LEAVE[START DATE]&lt;=AC$7),--(T_LEAVE[END DATE]&gt;=AC$7),ROW(T_LEAVE[LEAVE TYPE]))-ROW(T_LEAVE[#Headers]))))))),"")</f>
        <v/>
      </c>
      <c r="AD30" s="90" t="str">
        <f>IFERROR(IF(AD$7="","NA",IF(AD$7&lt;INDEX(T_EMP[START DATE],ROW($B30)-ROW($B$7)),"NE",IF(AND(INDEX(T_EMP[TERMINATION DATE],ROW($B30)-ROW($B$7))&gt;0,AD$7&gt;INDEX(T_EMP[TERMINATION DATE],ROW($B30)-ROW($B$7))),"NE",IF(NOT(ISERROR(MATCH(AD$7,L_HOLS,0))),"H",IF(INDEX(L_WKNDVAL,WEEKDAY(AD$7,1))=1,"WKND",INDEX(T_LEAVE[LEAVE TYPE],SUMPRODUCT(--(T_LEAVE[EMPLOYEE NAME]=$B30),--(T_LEAVE[START DATE]&lt;=AD$7),--(T_LEAVE[END DATE]&gt;=AD$7),ROW(T_LEAVE[LEAVE TYPE]))-ROW(T_LEAVE[#Headers]))))))),"")</f>
        <v/>
      </c>
      <c r="AE30" s="90" t="str">
        <f>IFERROR(IF(AE$7="","NA",IF(AE$7&lt;INDEX(T_EMP[START DATE],ROW($B30)-ROW($B$7)),"NE",IF(AND(INDEX(T_EMP[TERMINATION DATE],ROW($B30)-ROW($B$7))&gt;0,AE$7&gt;INDEX(T_EMP[TERMINATION DATE],ROW($B30)-ROW($B$7))),"NE",IF(NOT(ISERROR(MATCH(AE$7,L_HOLS,0))),"H",IF(INDEX(L_WKNDVAL,WEEKDAY(AE$7,1))=1,"WKND",INDEX(T_LEAVE[LEAVE TYPE],SUMPRODUCT(--(T_LEAVE[EMPLOYEE NAME]=$B30),--(T_LEAVE[START DATE]&lt;=AE$7),--(T_LEAVE[END DATE]&gt;=AE$7),ROW(T_LEAVE[LEAVE TYPE]))-ROW(T_LEAVE[#Headers]))))))),"")</f>
        <v/>
      </c>
      <c r="AF30" s="90" t="str">
        <f>IFERROR(IF(AF$7="","NA",IF(AF$7&lt;INDEX(T_EMP[START DATE],ROW($B30)-ROW($B$7)),"NE",IF(AND(INDEX(T_EMP[TERMINATION DATE],ROW($B30)-ROW($B$7))&gt;0,AF$7&gt;INDEX(T_EMP[TERMINATION DATE],ROW($B30)-ROW($B$7))),"NE",IF(NOT(ISERROR(MATCH(AF$7,L_HOLS,0))),"H",IF(INDEX(L_WKNDVAL,WEEKDAY(AF$7,1))=1,"WKND",INDEX(T_LEAVE[LEAVE TYPE],SUMPRODUCT(--(T_LEAVE[EMPLOYEE NAME]=$B30),--(T_LEAVE[START DATE]&lt;=AF$7),--(T_LEAVE[END DATE]&gt;=AF$7),ROW(T_LEAVE[LEAVE TYPE]))-ROW(T_LEAVE[#Headers]))))))),"")</f>
        <v/>
      </c>
      <c r="AG30" s="90" t="str">
        <f>IFERROR(IF(AG$7="","NA",IF(AG$7&lt;INDEX(T_EMP[START DATE],ROW($B30)-ROW($B$7)),"NE",IF(AND(INDEX(T_EMP[TERMINATION DATE],ROW($B30)-ROW($B$7))&gt;0,AG$7&gt;INDEX(T_EMP[TERMINATION DATE],ROW($B30)-ROW($B$7))),"NE",IF(NOT(ISERROR(MATCH(AG$7,L_HOLS,0))),"H",IF(INDEX(L_WKNDVAL,WEEKDAY(AG$7,1))=1,"WKND",INDEX(T_LEAVE[LEAVE TYPE],SUMPRODUCT(--(T_LEAVE[EMPLOYEE NAME]=$B30),--(T_LEAVE[START DATE]&lt;=AG$7),--(T_LEAVE[END DATE]&gt;=AG$7),ROW(T_LEAVE[LEAVE TYPE]))-ROW(T_LEAVE[#Headers]))))))),"")</f>
        <v>NA</v>
      </c>
      <c r="AH30" s="68"/>
      <c r="AI30" s="94" t="str">
        <f>IF(OR($B30="",AI$7=""),"",COUNTIFS($C30:$AG30,AI$7)*INDEX(T_LEAVETYPE[DAY VALUE],1))</f>
        <v/>
      </c>
      <c r="AJ30" s="94" t="str">
        <f>IF(OR($B30="",AJ$7=""),"",COUNTIFS($C30:$AG30,AJ$7)*INDEX(T_LEAVETYPE[DAY VALUE],2))</f>
        <v/>
      </c>
      <c r="AK30" s="94" t="str">
        <f>IF(OR($B30="",AK$7=""),"",COUNTIFS($C30:$AG30,AK$7)*INDEX(T_LEAVETYPE[DAY VALUE],3))</f>
        <v/>
      </c>
      <c r="AL30" s="94" t="str">
        <f>IF(OR($B30="",AL$7=""),"",COUNTIFS($C30:$AG30,AL$7)*INDEX(T_LEAVETYPE[DAY VALUE],4))</f>
        <v/>
      </c>
      <c r="AM30" s="95" t="str">
        <f>IF(OR($B30="",AM$7=""),"",COUNTIFS($C30:$AG30,AM$7)*INDEX(T_LEAVETYPE[DAY VALUE],5))</f>
        <v/>
      </c>
      <c r="AN30" s="98" t="str">
        <f t="shared" si="2"/>
        <v/>
      </c>
      <c r="AO30" s="99" t="str">
        <f t="shared" si="3"/>
        <v/>
      </c>
    </row>
    <row r="31" spans="2:41" x14ac:dyDescent="0.25">
      <c r="B31" s="86" t="str">
        <f>IFERROR(INDEX(T_EMP[EMPLOYEE NAME],ROW(B31)-ROW($B$7)),"")</f>
        <v/>
      </c>
      <c r="C31" s="89" t="str">
        <f>IFERROR(IF(C$7="","NA",IF(C$7&lt;INDEX(T_EMP[START DATE],ROW($B31)-ROW($B$7)),"NE",IF(AND(INDEX(T_EMP[TERMINATION DATE],ROW($B31)-ROW($B$7))&gt;0,C$7&gt;INDEX(T_EMP[TERMINATION DATE],ROW($B31)-ROW($B$7))),"NE",IF(NOT(ISERROR(MATCH(C$7,L_HOLS,0))),"H",IF(INDEX(L_WKNDVAL,WEEKDAY(C$7,1))=1,"WKND",INDEX(T_LEAVE[LEAVE TYPE],SUMPRODUCT(--(T_LEAVE[EMPLOYEE NAME]=$B31),--(T_LEAVE[START DATE]&lt;=C$7),--(T_LEAVE[END DATE]&gt;=C$7),ROW(T_LEAVE[LEAVE TYPE]))-ROW(T_LEAVE[#Headers]))))))),"")</f>
        <v/>
      </c>
      <c r="D31" s="90" t="str">
        <f>IFERROR(IF(D$7="","NA",IF(D$7&lt;INDEX(T_EMP[START DATE],ROW($B31)-ROW($B$7)),"NE",IF(AND(INDEX(T_EMP[TERMINATION DATE],ROW($B31)-ROW($B$7))&gt;0,D$7&gt;INDEX(T_EMP[TERMINATION DATE],ROW($B31)-ROW($B$7))),"NE",IF(NOT(ISERROR(MATCH(D$7,L_HOLS,0))),"H",IF(INDEX(L_WKNDVAL,WEEKDAY(D$7,1))=1,"WKND",INDEX(T_LEAVE[LEAVE TYPE],SUMPRODUCT(--(T_LEAVE[EMPLOYEE NAME]=$B31),--(T_LEAVE[START DATE]&lt;=D$7),--(T_LEAVE[END DATE]&gt;=D$7),ROW(T_LEAVE[LEAVE TYPE]))-ROW(T_LEAVE[#Headers]))))))),"")</f>
        <v/>
      </c>
      <c r="E31" s="90" t="str">
        <f>IFERROR(IF(E$7="","NA",IF(E$7&lt;INDEX(T_EMP[START DATE],ROW($B31)-ROW($B$7)),"NE",IF(AND(INDEX(T_EMP[TERMINATION DATE],ROW($B31)-ROW($B$7))&gt;0,E$7&gt;INDEX(T_EMP[TERMINATION DATE],ROW($B31)-ROW($B$7))),"NE",IF(NOT(ISERROR(MATCH(E$7,L_HOLS,0))),"H",IF(INDEX(L_WKNDVAL,WEEKDAY(E$7,1))=1,"WKND",INDEX(T_LEAVE[LEAVE TYPE],SUMPRODUCT(--(T_LEAVE[EMPLOYEE NAME]=$B31),--(T_LEAVE[START DATE]&lt;=E$7),--(T_LEAVE[END DATE]&gt;=E$7),ROW(T_LEAVE[LEAVE TYPE]))-ROW(T_LEAVE[#Headers]))))))),"")</f>
        <v/>
      </c>
      <c r="F31" s="90" t="str">
        <f>IFERROR(IF(F$7="","NA",IF(F$7&lt;INDEX(T_EMP[START DATE],ROW($B31)-ROW($B$7)),"NE",IF(AND(INDEX(T_EMP[TERMINATION DATE],ROW($B31)-ROW($B$7))&gt;0,F$7&gt;INDEX(T_EMP[TERMINATION DATE],ROW($B31)-ROW($B$7))),"NE",IF(NOT(ISERROR(MATCH(F$7,L_HOLS,0))),"H",IF(INDEX(L_WKNDVAL,WEEKDAY(F$7,1))=1,"WKND",INDEX(T_LEAVE[LEAVE TYPE],SUMPRODUCT(--(T_LEAVE[EMPLOYEE NAME]=$B31),--(T_LEAVE[START DATE]&lt;=F$7),--(T_LEAVE[END DATE]&gt;=F$7),ROW(T_LEAVE[LEAVE TYPE]))-ROW(T_LEAVE[#Headers]))))))),"")</f>
        <v/>
      </c>
      <c r="G31" s="90" t="str">
        <f>IFERROR(IF(G$7="","NA",IF(G$7&lt;INDEX(T_EMP[START DATE],ROW($B31)-ROW($B$7)),"NE",IF(AND(INDEX(T_EMP[TERMINATION DATE],ROW($B31)-ROW($B$7))&gt;0,G$7&gt;INDEX(T_EMP[TERMINATION DATE],ROW($B31)-ROW($B$7))),"NE",IF(NOT(ISERROR(MATCH(G$7,L_HOLS,0))),"H",IF(INDEX(L_WKNDVAL,WEEKDAY(G$7,1))=1,"WKND",INDEX(T_LEAVE[LEAVE TYPE],SUMPRODUCT(--(T_LEAVE[EMPLOYEE NAME]=$B31),--(T_LEAVE[START DATE]&lt;=G$7),--(T_LEAVE[END DATE]&gt;=G$7),ROW(T_LEAVE[LEAVE TYPE]))-ROW(T_LEAVE[#Headers]))))))),"")</f>
        <v/>
      </c>
      <c r="H31" s="90" t="str">
        <f>IFERROR(IF(H$7="","NA",IF(H$7&lt;INDEX(T_EMP[START DATE],ROW($B31)-ROW($B$7)),"NE",IF(AND(INDEX(T_EMP[TERMINATION DATE],ROW($B31)-ROW($B$7))&gt;0,H$7&gt;INDEX(T_EMP[TERMINATION DATE],ROW($B31)-ROW($B$7))),"NE",IF(NOT(ISERROR(MATCH(H$7,L_HOLS,0))),"H",IF(INDEX(L_WKNDVAL,WEEKDAY(H$7,1))=1,"WKND",INDEX(T_LEAVE[LEAVE TYPE],SUMPRODUCT(--(T_LEAVE[EMPLOYEE NAME]=$B31),--(T_LEAVE[START DATE]&lt;=H$7),--(T_LEAVE[END DATE]&gt;=H$7),ROW(T_LEAVE[LEAVE TYPE]))-ROW(T_LEAVE[#Headers]))))))),"")</f>
        <v/>
      </c>
      <c r="I31" s="90" t="str">
        <f>IFERROR(IF(I$7="","NA",IF(I$7&lt;INDEX(T_EMP[START DATE],ROW($B31)-ROW($B$7)),"NE",IF(AND(INDEX(T_EMP[TERMINATION DATE],ROW($B31)-ROW($B$7))&gt;0,I$7&gt;INDEX(T_EMP[TERMINATION DATE],ROW($B31)-ROW($B$7))),"NE",IF(NOT(ISERROR(MATCH(I$7,L_HOLS,0))),"H",IF(INDEX(L_WKNDVAL,WEEKDAY(I$7,1))=1,"WKND",INDEX(T_LEAVE[LEAVE TYPE],SUMPRODUCT(--(T_LEAVE[EMPLOYEE NAME]=$B31),--(T_LEAVE[START DATE]&lt;=I$7),--(T_LEAVE[END DATE]&gt;=I$7),ROW(T_LEAVE[LEAVE TYPE]))-ROW(T_LEAVE[#Headers]))))))),"")</f>
        <v/>
      </c>
      <c r="J31" s="90" t="str">
        <f>IFERROR(IF(J$7="","NA",IF(J$7&lt;INDEX(T_EMP[START DATE],ROW($B31)-ROW($B$7)),"NE",IF(AND(INDEX(T_EMP[TERMINATION DATE],ROW($B31)-ROW($B$7))&gt;0,J$7&gt;INDEX(T_EMP[TERMINATION DATE],ROW($B31)-ROW($B$7))),"NE",IF(NOT(ISERROR(MATCH(J$7,L_HOLS,0))),"H",IF(INDEX(L_WKNDVAL,WEEKDAY(J$7,1))=1,"WKND",INDEX(T_LEAVE[LEAVE TYPE],SUMPRODUCT(--(T_LEAVE[EMPLOYEE NAME]=$B31),--(T_LEAVE[START DATE]&lt;=J$7),--(T_LEAVE[END DATE]&gt;=J$7),ROW(T_LEAVE[LEAVE TYPE]))-ROW(T_LEAVE[#Headers]))))))),"")</f>
        <v/>
      </c>
      <c r="K31" s="90" t="str">
        <f>IFERROR(IF(K$7="","NA",IF(K$7&lt;INDEX(T_EMP[START DATE],ROW($B31)-ROW($B$7)),"NE",IF(AND(INDEX(T_EMP[TERMINATION DATE],ROW($B31)-ROW($B$7))&gt;0,K$7&gt;INDEX(T_EMP[TERMINATION DATE],ROW($B31)-ROW($B$7))),"NE",IF(NOT(ISERROR(MATCH(K$7,L_HOLS,0))),"H",IF(INDEX(L_WKNDVAL,WEEKDAY(K$7,1))=1,"WKND",INDEX(T_LEAVE[LEAVE TYPE],SUMPRODUCT(--(T_LEAVE[EMPLOYEE NAME]=$B31),--(T_LEAVE[START DATE]&lt;=K$7),--(T_LEAVE[END DATE]&gt;=K$7),ROW(T_LEAVE[LEAVE TYPE]))-ROW(T_LEAVE[#Headers]))))))),"")</f>
        <v/>
      </c>
      <c r="L31" s="90" t="str">
        <f>IFERROR(IF(L$7="","NA",IF(L$7&lt;INDEX(T_EMP[START DATE],ROW($B31)-ROW($B$7)),"NE",IF(AND(INDEX(T_EMP[TERMINATION DATE],ROW($B31)-ROW($B$7))&gt;0,L$7&gt;INDEX(T_EMP[TERMINATION DATE],ROW($B31)-ROW($B$7))),"NE",IF(NOT(ISERROR(MATCH(L$7,L_HOLS,0))),"H",IF(INDEX(L_WKNDVAL,WEEKDAY(L$7,1))=1,"WKND",INDEX(T_LEAVE[LEAVE TYPE],SUMPRODUCT(--(T_LEAVE[EMPLOYEE NAME]=$B31),--(T_LEAVE[START DATE]&lt;=L$7),--(T_LEAVE[END DATE]&gt;=L$7),ROW(T_LEAVE[LEAVE TYPE]))-ROW(T_LEAVE[#Headers]))))))),"")</f>
        <v/>
      </c>
      <c r="M31" s="90" t="str">
        <f>IFERROR(IF(M$7="","NA",IF(M$7&lt;INDEX(T_EMP[START DATE],ROW($B31)-ROW($B$7)),"NE",IF(AND(INDEX(T_EMP[TERMINATION DATE],ROW($B31)-ROW($B$7))&gt;0,M$7&gt;INDEX(T_EMP[TERMINATION DATE],ROW($B31)-ROW($B$7))),"NE",IF(NOT(ISERROR(MATCH(M$7,L_HOLS,0))),"H",IF(INDEX(L_WKNDVAL,WEEKDAY(M$7,1))=1,"WKND",INDEX(T_LEAVE[LEAVE TYPE],SUMPRODUCT(--(T_LEAVE[EMPLOYEE NAME]=$B31),--(T_LEAVE[START DATE]&lt;=M$7),--(T_LEAVE[END DATE]&gt;=M$7),ROW(T_LEAVE[LEAVE TYPE]))-ROW(T_LEAVE[#Headers]))))))),"")</f>
        <v/>
      </c>
      <c r="N31" s="90" t="str">
        <f>IFERROR(IF(N$7="","NA",IF(N$7&lt;INDEX(T_EMP[START DATE],ROW($B31)-ROW($B$7)),"NE",IF(AND(INDEX(T_EMP[TERMINATION DATE],ROW($B31)-ROW($B$7))&gt;0,N$7&gt;INDEX(T_EMP[TERMINATION DATE],ROW($B31)-ROW($B$7))),"NE",IF(NOT(ISERROR(MATCH(N$7,L_HOLS,0))),"H",IF(INDEX(L_WKNDVAL,WEEKDAY(N$7,1))=1,"WKND",INDEX(T_LEAVE[LEAVE TYPE],SUMPRODUCT(--(T_LEAVE[EMPLOYEE NAME]=$B31),--(T_LEAVE[START DATE]&lt;=N$7),--(T_LEAVE[END DATE]&gt;=N$7),ROW(T_LEAVE[LEAVE TYPE]))-ROW(T_LEAVE[#Headers]))))))),"")</f>
        <v/>
      </c>
      <c r="O31" s="90" t="str">
        <f>IFERROR(IF(O$7="","NA",IF(O$7&lt;INDEX(T_EMP[START DATE],ROW($B31)-ROW($B$7)),"NE",IF(AND(INDEX(T_EMP[TERMINATION DATE],ROW($B31)-ROW($B$7))&gt;0,O$7&gt;INDEX(T_EMP[TERMINATION DATE],ROW($B31)-ROW($B$7))),"NE",IF(NOT(ISERROR(MATCH(O$7,L_HOLS,0))),"H",IF(INDEX(L_WKNDVAL,WEEKDAY(O$7,1))=1,"WKND",INDEX(T_LEAVE[LEAVE TYPE],SUMPRODUCT(--(T_LEAVE[EMPLOYEE NAME]=$B31),--(T_LEAVE[START DATE]&lt;=O$7),--(T_LEAVE[END DATE]&gt;=O$7),ROW(T_LEAVE[LEAVE TYPE]))-ROW(T_LEAVE[#Headers]))))))),"")</f>
        <v/>
      </c>
      <c r="P31" s="90" t="str">
        <f>IFERROR(IF(P$7="","NA",IF(P$7&lt;INDEX(T_EMP[START DATE],ROW($B31)-ROW($B$7)),"NE",IF(AND(INDEX(T_EMP[TERMINATION DATE],ROW($B31)-ROW($B$7))&gt;0,P$7&gt;INDEX(T_EMP[TERMINATION DATE],ROW($B31)-ROW($B$7))),"NE",IF(NOT(ISERROR(MATCH(P$7,L_HOLS,0))),"H",IF(INDEX(L_WKNDVAL,WEEKDAY(P$7,1))=1,"WKND",INDEX(T_LEAVE[LEAVE TYPE],SUMPRODUCT(--(T_LEAVE[EMPLOYEE NAME]=$B31),--(T_LEAVE[START DATE]&lt;=P$7),--(T_LEAVE[END DATE]&gt;=P$7),ROW(T_LEAVE[LEAVE TYPE]))-ROW(T_LEAVE[#Headers]))))))),"")</f>
        <v/>
      </c>
      <c r="Q31" s="90" t="str">
        <f>IFERROR(IF(Q$7="","NA",IF(Q$7&lt;INDEX(T_EMP[START DATE],ROW($B31)-ROW($B$7)),"NE",IF(AND(INDEX(T_EMP[TERMINATION DATE],ROW($B31)-ROW($B$7))&gt;0,Q$7&gt;INDEX(T_EMP[TERMINATION DATE],ROW($B31)-ROW($B$7))),"NE",IF(NOT(ISERROR(MATCH(Q$7,L_HOLS,0))),"H",IF(INDEX(L_WKNDVAL,WEEKDAY(Q$7,1))=1,"WKND",INDEX(T_LEAVE[LEAVE TYPE],SUMPRODUCT(--(T_LEAVE[EMPLOYEE NAME]=$B31),--(T_LEAVE[START DATE]&lt;=Q$7),--(T_LEAVE[END DATE]&gt;=Q$7),ROW(T_LEAVE[LEAVE TYPE]))-ROW(T_LEAVE[#Headers]))))))),"")</f>
        <v/>
      </c>
      <c r="R31" s="90" t="str">
        <f>IFERROR(IF(R$7="","NA",IF(R$7&lt;INDEX(T_EMP[START DATE],ROW($B31)-ROW($B$7)),"NE",IF(AND(INDEX(T_EMP[TERMINATION DATE],ROW($B31)-ROW($B$7))&gt;0,R$7&gt;INDEX(T_EMP[TERMINATION DATE],ROW($B31)-ROW($B$7))),"NE",IF(NOT(ISERROR(MATCH(R$7,L_HOLS,0))),"H",IF(INDEX(L_WKNDVAL,WEEKDAY(R$7,1))=1,"WKND",INDEX(T_LEAVE[LEAVE TYPE],SUMPRODUCT(--(T_LEAVE[EMPLOYEE NAME]=$B31),--(T_LEAVE[START DATE]&lt;=R$7),--(T_LEAVE[END DATE]&gt;=R$7),ROW(T_LEAVE[LEAVE TYPE]))-ROW(T_LEAVE[#Headers]))))))),"")</f>
        <v/>
      </c>
      <c r="S31" s="90" t="str">
        <f>IFERROR(IF(S$7="","NA",IF(S$7&lt;INDEX(T_EMP[START DATE],ROW($B31)-ROW($B$7)),"NE",IF(AND(INDEX(T_EMP[TERMINATION DATE],ROW($B31)-ROW($B$7))&gt;0,S$7&gt;INDEX(T_EMP[TERMINATION DATE],ROW($B31)-ROW($B$7))),"NE",IF(NOT(ISERROR(MATCH(S$7,L_HOLS,0))),"H",IF(INDEX(L_WKNDVAL,WEEKDAY(S$7,1))=1,"WKND",INDEX(T_LEAVE[LEAVE TYPE],SUMPRODUCT(--(T_LEAVE[EMPLOYEE NAME]=$B31),--(T_LEAVE[START DATE]&lt;=S$7),--(T_LEAVE[END DATE]&gt;=S$7),ROW(T_LEAVE[LEAVE TYPE]))-ROW(T_LEAVE[#Headers]))))))),"")</f>
        <v/>
      </c>
      <c r="T31" s="90" t="str">
        <f>IFERROR(IF(T$7="","NA",IF(T$7&lt;INDEX(T_EMP[START DATE],ROW($B31)-ROW($B$7)),"NE",IF(AND(INDEX(T_EMP[TERMINATION DATE],ROW($B31)-ROW($B$7))&gt;0,T$7&gt;INDEX(T_EMP[TERMINATION DATE],ROW($B31)-ROW($B$7))),"NE",IF(NOT(ISERROR(MATCH(T$7,L_HOLS,0))),"H",IF(INDEX(L_WKNDVAL,WEEKDAY(T$7,1))=1,"WKND",INDEX(T_LEAVE[LEAVE TYPE],SUMPRODUCT(--(T_LEAVE[EMPLOYEE NAME]=$B31),--(T_LEAVE[START DATE]&lt;=T$7),--(T_LEAVE[END DATE]&gt;=T$7),ROW(T_LEAVE[LEAVE TYPE]))-ROW(T_LEAVE[#Headers]))))))),"")</f>
        <v/>
      </c>
      <c r="U31" s="90" t="str">
        <f>IFERROR(IF(U$7="","NA",IF(U$7&lt;INDEX(T_EMP[START DATE],ROW($B31)-ROW($B$7)),"NE",IF(AND(INDEX(T_EMP[TERMINATION DATE],ROW($B31)-ROW($B$7))&gt;0,U$7&gt;INDEX(T_EMP[TERMINATION DATE],ROW($B31)-ROW($B$7))),"NE",IF(NOT(ISERROR(MATCH(U$7,L_HOLS,0))),"H",IF(INDEX(L_WKNDVAL,WEEKDAY(U$7,1))=1,"WKND",INDEX(T_LEAVE[LEAVE TYPE],SUMPRODUCT(--(T_LEAVE[EMPLOYEE NAME]=$B31),--(T_LEAVE[START DATE]&lt;=U$7),--(T_LEAVE[END DATE]&gt;=U$7),ROW(T_LEAVE[LEAVE TYPE]))-ROW(T_LEAVE[#Headers]))))))),"")</f>
        <v/>
      </c>
      <c r="V31" s="90" t="str">
        <f>IFERROR(IF(V$7="","NA",IF(V$7&lt;INDEX(T_EMP[START DATE],ROW($B31)-ROW($B$7)),"NE",IF(AND(INDEX(T_EMP[TERMINATION DATE],ROW($B31)-ROW($B$7))&gt;0,V$7&gt;INDEX(T_EMP[TERMINATION DATE],ROW($B31)-ROW($B$7))),"NE",IF(NOT(ISERROR(MATCH(V$7,L_HOLS,0))),"H",IF(INDEX(L_WKNDVAL,WEEKDAY(V$7,1))=1,"WKND",INDEX(T_LEAVE[LEAVE TYPE],SUMPRODUCT(--(T_LEAVE[EMPLOYEE NAME]=$B31),--(T_LEAVE[START DATE]&lt;=V$7),--(T_LEAVE[END DATE]&gt;=V$7),ROW(T_LEAVE[LEAVE TYPE]))-ROW(T_LEAVE[#Headers]))))))),"")</f>
        <v/>
      </c>
      <c r="W31" s="90" t="str">
        <f>IFERROR(IF(W$7="","NA",IF(W$7&lt;INDEX(T_EMP[START DATE],ROW($B31)-ROW($B$7)),"NE",IF(AND(INDEX(T_EMP[TERMINATION DATE],ROW($B31)-ROW($B$7))&gt;0,W$7&gt;INDEX(T_EMP[TERMINATION DATE],ROW($B31)-ROW($B$7))),"NE",IF(NOT(ISERROR(MATCH(W$7,L_HOLS,0))),"H",IF(INDEX(L_WKNDVAL,WEEKDAY(W$7,1))=1,"WKND",INDEX(T_LEAVE[LEAVE TYPE],SUMPRODUCT(--(T_LEAVE[EMPLOYEE NAME]=$B31),--(T_LEAVE[START DATE]&lt;=W$7),--(T_LEAVE[END DATE]&gt;=W$7),ROW(T_LEAVE[LEAVE TYPE]))-ROW(T_LEAVE[#Headers]))))))),"")</f>
        <v/>
      </c>
      <c r="X31" s="90" t="str">
        <f>IFERROR(IF(X$7="","NA",IF(X$7&lt;INDEX(T_EMP[START DATE],ROW($B31)-ROW($B$7)),"NE",IF(AND(INDEX(T_EMP[TERMINATION DATE],ROW($B31)-ROW($B$7))&gt;0,X$7&gt;INDEX(T_EMP[TERMINATION DATE],ROW($B31)-ROW($B$7))),"NE",IF(NOT(ISERROR(MATCH(X$7,L_HOLS,0))),"H",IF(INDEX(L_WKNDVAL,WEEKDAY(X$7,1))=1,"WKND",INDEX(T_LEAVE[LEAVE TYPE],SUMPRODUCT(--(T_LEAVE[EMPLOYEE NAME]=$B31),--(T_LEAVE[START DATE]&lt;=X$7),--(T_LEAVE[END DATE]&gt;=X$7),ROW(T_LEAVE[LEAVE TYPE]))-ROW(T_LEAVE[#Headers]))))))),"")</f>
        <v/>
      </c>
      <c r="Y31" s="90" t="str">
        <f>IFERROR(IF(Y$7="","NA",IF(Y$7&lt;INDEX(T_EMP[START DATE],ROW($B31)-ROW($B$7)),"NE",IF(AND(INDEX(T_EMP[TERMINATION DATE],ROW($B31)-ROW($B$7))&gt;0,Y$7&gt;INDEX(T_EMP[TERMINATION DATE],ROW($B31)-ROW($B$7))),"NE",IF(NOT(ISERROR(MATCH(Y$7,L_HOLS,0))),"H",IF(INDEX(L_WKNDVAL,WEEKDAY(Y$7,1))=1,"WKND",INDEX(T_LEAVE[LEAVE TYPE],SUMPRODUCT(--(T_LEAVE[EMPLOYEE NAME]=$B31),--(T_LEAVE[START DATE]&lt;=Y$7),--(T_LEAVE[END DATE]&gt;=Y$7),ROW(T_LEAVE[LEAVE TYPE]))-ROW(T_LEAVE[#Headers]))))))),"")</f>
        <v/>
      </c>
      <c r="Z31" s="90" t="str">
        <f>IFERROR(IF(Z$7="","NA",IF(Z$7&lt;INDEX(T_EMP[START DATE],ROW($B31)-ROW($B$7)),"NE",IF(AND(INDEX(T_EMP[TERMINATION DATE],ROW($B31)-ROW($B$7))&gt;0,Z$7&gt;INDEX(T_EMP[TERMINATION DATE],ROW($B31)-ROW($B$7))),"NE",IF(NOT(ISERROR(MATCH(Z$7,L_HOLS,0))),"H",IF(INDEX(L_WKNDVAL,WEEKDAY(Z$7,1))=1,"WKND",INDEX(T_LEAVE[LEAVE TYPE],SUMPRODUCT(--(T_LEAVE[EMPLOYEE NAME]=$B31),--(T_LEAVE[START DATE]&lt;=Z$7),--(T_LEAVE[END DATE]&gt;=Z$7),ROW(T_LEAVE[LEAVE TYPE]))-ROW(T_LEAVE[#Headers]))))))),"")</f>
        <v/>
      </c>
      <c r="AA31" s="90" t="str">
        <f>IFERROR(IF(AA$7="","NA",IF(AA$7&lt;INDEX(T_EMP[START DATE],ROW($B31)-ROW($B$7)),"NE",IF(AND(INDEX(T_EMP[TERMINATION DATE],ROW($B31)-ROW($B$7))&gt;0,AA$7&gt;INDEX(T_EMP[TERMINATION DATE],ROW($B31)-ROW($B$7))),"NE",IF(NOT(ISERROR(MATCH(AA$7,L_HOLS,0))),"H",IF(INDEX(L_WKNDVAL,WEEKDAY(AA$7,1))=1,"WKND",INDEX(T_LEAVE[LEAVE TYPE],SUMPRODUCT(--(T_LEAVE[EMPLOYEE NAME]=$B31),--(T_LEAVE[START DATE]&lt;=AA$7),--(T_LEAVE[END DATE]&gt;=AA$7),ROW(T_LEAVE[LEAVE TYPE]))-ROW(T_LEAVE[#Headers]))))))),"")</f>
        <v/>
      </c>
      <c r="AB31" s="90" t="str">
        <f>IFERROR(IF(AB$7="","NA",IF(AB$7&lt;INDEX(T_EMP[START DATE],ROW($B31)-ROW($B$7)),"NE",IF(AND(INDEX(T_EMP[TERMINATION DATE],ROW($B31)-ROW($B$7))&gt;0,AB$7&gt;INDEX(T_EMP[TERMINATION DATE],ROW($B31)-ROW($B$7))),"NE",IF(NOT(ISERROR(MATCH(AB$7,L_HOLS,0))),"H",IF(INDEX(L_WKNDVAL,WEEKDAY(AB$7,1))=1,"WKND",INDEX(T_LEAVE[LEAVE TYPE],SUMPRODUCT(--(T_LEAVE[EMPLOYEE NAME]=$B31),--(T_LEAVE[START DATE]&lt;=AB$7),--(T_LEAVE[END DATE]&gt;=AB$7),ROW(T_LEAVE[LEAVE TYPE]))-ROW(T_LEAVE[#Headers]))))))),"")</f>
        <v/>
      </c>
      <c r="AC31" s="90" t="str">
        <f>IFERROR(IF(AC$7="","NA",IF(AC$7&lt;INDEX(T_EMP[START DATE],ROW($B31)-ROW($B$7)),"NE",IF(AND(INDEX(T_EMP[TERMINATION DATE],ROW($B31)-ROW($B$7))&gt;0,AC$7&gt;INDEX(T_EMP[TERMINATION DATE],ROW($B31)-ROW($B$7))),"NE",IF(NOT(ISERROR(MATCH(AC$7,L_HOLS,0))),"H",IF(INDEX(L_WKNDVAL,WEEKDAY(AC$7,1))=1,"WKND",INDEX(T_LEAVE[LEAVE TYPE],SUMPRODUCT(--(T_LEAVE[EMPLOYEE NAME]=$B31),--(T_LEAVE[START DATE]&lt;=AC$7),--(T_LEAVE[END DATE]&gt;=AC$7),ROW(T_LEAVE[LEAVE TYPE]))-ROW(T_LEAVE[#Headers]))))))),"")</f>
        <v/>
      </c>
      <c r="AD31" s="90" t="str">
        <f>IFERROR(IF(AD$7="","NA",IF(AD$7&lt;INDEX(T_EMP[START DATE],ROW($B31)-ROW($B$7)),"NE",IF(AND(INDEX(T_EMP[TERMINATION DATE],ROW($B31)-ROW($B$7))&gt;0,AD$7&gt;INDEX(T_EMP[TERMINATION DATE],ROW($B31)-ROW($B$7))),"NE",IF(NOT(ISERROR(MATCH(AD$7,L_HOLS,0))),"H",IF(INDEX(L_WKNDVAL,WEEKDAY(AD$7,1))=1,"WKND",INDEX(T_LEAVE[LEAVE TYPE],SUMPRODUCT(--(T_LEAVE[EMPLOYEE NAME]=$B31),--(T_LEAVE[START DATE]&lt;=AD$7),--(T_LEAVE[END DATE]&gt;=AD$7),ROW(T_LEAVE[LEAVE TYPE]))-ROW(T_LEAVE[#Headers]))))))),"")</f>
        <v/>
      </c>
      <c r="AE31" s="90" t="str">
        <f>IFERROR(IF(AE$7="","NA",IF(AE$7&lt;INDEX(T_EMP[START DATE],ROW($B31)-ROW($B$7)),"NE",IF(AND(INDEX(T_EMP[TERMINATION DATE],ROW($B31)-ROW($B$7))&gt;0,AE$7&gt;INDEX(T_EMP[TERMINATION DATE],ROW($B31)-ROW($B$7))),"NE",IF(NOT(ISERROR(MATCH(AE$7,L_HOLS,0))),"H",IF(INDEX(L_WKNDVAL,WEEKDAY(AE$7,1))=1,"WKND",INDEX(T_LEAVE[LEAVE TYPE],SUMPRODUCT(--(T_LEAVE[EMPLOYEE NAME]=$B31),--(T_LEAVE[START DATE]&lt;=AE$7),--(T_LEAVE[END DATE]&gt;=AE$7),ROW(T_LEAVE[LEAVE TYPE]))-ROW(T_LEAVE[#Headers]))))))),"")</f>
        <v/>
      </c>
      <c r="AF31" s="90" t="str">
        <f>IFERROR(IF(AF$7="","NA",IF(AF$7&lt;INDEX(T_EMP[START DATE],ROW($B31)-ROW($B$7)),"NE",IF(AND(INDEX(T_EMP[TERMINATION DATE],ROW($B31)-ROW($B$7))&gt;0,AF$7&gt;INDEX(T_EMP[TERMINATION DATE],ROW($B31)-ROW($B$7))),"NE",IF(NOT(ISERROR(MATCH(AF$7,L_HOLS,0))),"H",IF(INDEX(L_WKNDVAL,WEEKDAY(AF$7,1))=1,"WKND",INDEX(T_LEAVE[LEAVE TYPE],SUMPRODUCT(--(T_LEAVE[EMPLOYEE NAME]=$B31),--(T_LEAVE[START DATE]&lt;=AF$7),--(T_LEAVE[END DATE]&gt;=AF$7),ROW(T_LEAVE[LEAVE TYPE]))-ROW(T_LEAVE[#Headers]))))))),"")</f>
        <v/>
      </c>
      <c r="AG31" s="90" t="str">
        <f>IFERROR(IF(AG$7="","NA",IF(AG$7&lt;INDEX(T_EMP[START DATE],ROW($B31)-ROW($B$7)),"NE",IF(AND(INDEX(T_EMP[TERMINATION DATE],ROW($B31)-ROW($B$7))&gt;0,AG$7&gt;INDEX(T_EMP[TERMINATION DATE],ROW($B31)-ROW($B$7))),"NE",IF(NOT(ISERROR(MATCH(AG$7,L_HOLS,0))),"H",IF(INDEX(L_WKNDVAL,WEEKDAY(AG$7,1))=1,"WKND",INDEX(T_LEAVE[LEAVE TYPE],SUMPRODUCT(--(T_LEAVE[EMPLOYEE NAME]=$B31),--(T_LEAVE[START DATE]&lt;=AG$7),--(T_LEAVE[END DATE]&gt;=AG$7),ROW(T_LEAVE[LEAVE TYPE]))-ROW(T_LEAVE[#Headers]))))))),"")</f>
        <v>NA</v>
      </c>
      <c r="AH31" s="68"/>
      <c r="AI31" s="94" t="str">
        <f>IF(OR($B31="",AI$7=""),"",COUNTIFS($C31:$AG31,AI$7)*INDEX(T_LEAVETYPE[DAY VALUE],1))</f>
        <v/>
      </c>
      <c r="AJ31" s="94" t="str">
        <f>IF(OR($B31="",AJ$7=""),"",COUNTIFS($C31:$AG31,AJ$7)*INDEX(T_LEAVETYPE[DAY VALUE],2))</f>
        <v/>
      </c>
      <c r="AK31" s="94" t="str">
        <f>IF(OR($B31="",AK$7=""),"",COUNTIFS($C31:$AG31,AK$7)*INDEX(T_LEAVETYPE[DAY VALUE],3))</f>
        <v/>
      </c>
      <c r="AL31" s="94" t="str">
        <f>IF(OR($B31="",AL$7=""),"",COUNTIFS($C31:$AG31,AL$7)*INDEX(T_LEAVETYPE[DAY VALUE],4))</f>
        <v/>
      </c>
      <c r="AM31" s="95" t="str">
        <f>IF(OR($B31="",AM$7=""),"",COUNTIFS($C31:$AG31,AM$7)*INDEX(T_LEAVETYPE[DAY VALUE],5))</f>
        <v/>
      </c>
      <c r="AN31" s="98" t="str">
        <f t="shared" si="2"/>
        <v/>
      </c>
      <c r="AO31" s="99" t="str">
        <f t="shared" si="3"/>
        <v/>
      </c>
    </row>
    <row r="32" spans="2:41" x14ac:dyDescent="0.25">
      <c r="B32" s="86" t="str">
        <f>IFERROR(INDEX(T_EMP[EMPLOYEE NAME],ROW(B32)-ROW($B$7)),"")</f>
        <v/>
      </c>
      <c r="C32" s="89" t="str">
        <f>IFERROR(IF(C$7="","NA",IF(C$7&lt;INDEX(T_EMP[START DATE],ROW($B32)-ROW($B$7)),"NE",IF(AND(INDEX(T_EMP[TERMINATION DATE],ROW($B32)-ROW($B$7))&gt;0,C$7&gt;INDEX(T_EMP[TERMINATION DATE],ROW($B32)-ROW($B$7))),"NE",IF(NOT(ISERROR(MATCH(C$7,L_HOLS,0))),"H",IF(INDEX(L_WKNDVAL,WEEKDAY(C$7,1))=1,"WKND",INDEX(T_LEAVE[LEAVE TYPE],SUMPRODUCT(--(T_LEAVE[EMPLOYEE NAME]=$B32),--(T_LEAVE[START DATE]&lt;=C$7),--(T_LEAVE[END DATE]&gt;=C$7),ROW(T_LEAVE[LEAVE TYPE]))-ROW(T_LEAVE[#Headers]))))))),"")</f>
        <v/>
      </c>
      <c r="D32" s="90" t="str">
        <f>IFERROR(IF(D$7="","NA",IF(D$7&lt;INDEX(T_EMP[START DATE],ROW($B32)-ROW($B$7)),"NE",IF(AND(INDEX(T_EMP[TERMINATION DATE],ROW($B32)-ROW($B$7))&gt;0,D$7&gt;INDEX(T_EMP[TERMINATION DATE],ROW($B32)-ROW($B$7))),"NE",IF(NOT(ISERROR(MATCH(D$7,L_HOLS,0))),"H",IF(INDEX(L_WKNDVAL,WEEKDAY(D$7,1))=1,"WKND",INDEX(T_LEAVE[LEAVE TYPE],SUMPRODUCT(--(T_LEAVE[EMPLOYEE NAME]=$B32),--(T_LEAVE[START DATE]&lt;=D$7),--(T_LEAVE[END DATE]&gt;=D$7),ROW(T_LEAVE[LEAVE TYPE]))-ROW(T_LEAVE[#Headers]))))))),"")</f>
        <v/>
      </c>
      <c r="E32" s="90" t="str">
        <f>IFERROR(IF(E$7="","NA",IF(E$7&lt;INDEX(T_EMP[START DATE],ROW($B32)-ROW($B$7)),"NE",IF(AND(INDEX(T_EMP[TERMINATION DATE],ROW($B32)-ROW($B$7))&gt;0,E$7&gt;INDEX(T_EMP[TERMINATION DATE],ROW($B32)-ROW($B$7))),"NE",IF(NOT(ISERROR(MATCH(E$7,L_HOLS,0))),"H",IF(INDEX(L_WKNDVAL,WEEKDAY(E$7,1))=1,"WKND",INDEX(T_LEAVE[LEAVE TYPE],SUMPRODUCT(--(T_LEAVE[EMPLOYEE NAME]=$B32),--(T_LEAVE[START DATE]&lt;=E$7),--(T_LEAVE[END DATE]&gt;=E$7),ROW(T_LEAVE[LEAVE TYPE]))-ROW(T_LEAVE[#Headers]))))))),"")</f>
        <v/>
      </c>
      <c r="F32" s="90" t="str">
        <f>IFERROR(IF(F$7="","NA",IF(F$7&lt;INDEX(T_EMP[START DATE],ROW($B32)-ROW($B$7)),"NE",IF(AND(INDEX(T_EMP[TERMINATION DATE],ROW($B32)-ROW($B$7))&gt;0,F$7&gt;INDEX(T_EMP[TERMINATION DATE],ROW($B32)-ROW($B$7))),"NE",IF(NOT(ISERROR(MATCH(F$7,L_HOLS,0))),"H",IF(INDEX(L_WKNDVAL,WEEKDAY(F$7,1))=1,"WKND",INDEX(T_LEAVE[LEAVE TYPE],SUMPRODUCT(--(T_LEAVE[EMPLOYEE NAME]=$B32),--(T_LEAVE[START DATE]&lt;=F$7),--(T_LEAVE[END DATE]&gt;=F$7),ROW(T_LEAVE[LEAVE TYPE]))-ROW(T_LEAVE[#Headers]))))))),"")</f>
        <v/>
      </c>
      <c r="G32" s="90" t="str">
        <f>IFERROR(IF(G$7="","NA",IF(G$7&lt;INDEX(T_EMP[START DATE],ROW($B32)-ROW($B$7)),"NE",IF(AND(INDEX(T_EMP[TERMINATION DATE],ROW($B32)-ROW($B$7))&gt;0,G$7&gt;INDEX(T_EMP[TERMINATION DATE],ROW($B32)-ROW($B$7))),"NE",IF(NOT(ISERROR(MATCH(G$7,L_HOLS,0))),"H",IF(INDEX(L_WKNDVAL,WEEKDAY(G$7,1))=1,"WKND",INDEX(T_LEAVE[LEAVE TYPE],SUMPRODUCT(--(T_LEAVE[EMPLOYEE NAME]=$B32),--(T_LEAVE[START DATE]&lt;=G$7),--(T_LEAVE[END DATE]&gt;=G$7),ROW(T_LEAVE[LEAVE TYPE]))-ROW(T_LEAVE[#Headers]))))))),"")</f>
        <v/>
      </c>
      <c r="H32" s="90" t="str">
        <f>IFERROR(IF(H$7="","NA",IF(H$7&lt;INDEX(T_EMP[START DATE],ROW($B32)-ROW($B$7)),"NE",IF(AND(INDEX(T_EMP[TERMINATION DATE],ROW($B32)-ROW($B$7))&gt;0,H$7&gt;INDEX(T_EMP[TERMINATION DATE],ROW($B32)-ROW($B$7))),"NE",IF(NOT(ISERROR(MATCH(H$7,L_HOLS,0))),"H",IF(INDEX(L_WKNDVAL,WEEKDAY(H$7,1))=1,"WKND",INDEX(T_LEAVE[LEAVE TYPE],SUMPRODUCT(--(T_LEAVE[EMPLOYEE NAME]=$B32),--(T_LEAVE[START DATE]&lt;=H$7),--(T_LEAVE[END DATE]&gt;=H$7),ROW(T_LEAVE[LEAVE TYPE]))-ROW(T_LEAVE[#Headers]))))))),"")</f>
        <v/>
      </c>
      <c r="I32" s="90" t="str">
        <f>IFERROR(IF(I$7="","NA",IF(I$7&lt;INDEX(T_EMP[START DATE],ROW($B32)-ROW($B$7)),"NE",IF(AND(INDEX(T_EMP[TERMINATION DATE],ROW($B32)-ROW($B$7))&gt;0,I$7&gt;INDEX(T_EMP[TERMINATION DATE],ROW($B32)-ROW($B$7))),"NE",IF(NOT(ISERROR(MATCH(I$7,L_HOLS,0))),"H",IF(INDEX(L_WKNDVAL,WEEKDAY(I$7,1))=1,"WKND",INDEX(T_LEAVE[LEAVE TYPE],SUMPRODUCT(--(T_LEAVE[EMPLOYEE NAME]=$B32),--(T_LEAVE[START DATE]&lt;=I$7),--(T_LEAVE[END DATE]&gt;=I$7),ROW(T_LEAVE[LEAVE TYPE]))-ROW(T_LEAVE[#Headers]))))))),"")</f>
        <v/>
      </c>
      <c r="J32" s="90" t="str">
        <f>IFERROR(IF(J$7="","NA",IF(J$7&lt;INDEX(T_EMP[START DATE],ROW($B32)-ROW($B$7)),"NE",IF(AND(INDEX(T_EMP[TERMINATION DATE],ROW($B32)-ROW($B$7))&gt;0,J$7&gt;INDEX(T_EMP[TERMINATION DATE],ROW($B32)-ROW($B$7))),"NE",IF(NOT(ISERROR(MATCH(J$7,L_HOLS,0))),"H",IF(INDEX(L_WKNDVAL,WEEKDAY(J$7,1))=1,"WKND",INDEX(T_LEAVE[LEAVE TYPE],SUMPRODUCT(--(T_LEAVE[EMPLOYEE NAME]=$B32),--(T_LEAVE[START DATE]&lt;=J$7),--(T_LEAVE[END DATE]&gt;=J$7),ROW(T_LEAVE[LEAVE TYPE]))-ROW(T_LEAVE[#Headers]))))))),"")</f>
        <v/>
      </c>
      <c r="K32" s="90" t="str">
        <f>IFERROR(IF(K$7="","NA",IF(K$7&lt;INDEX(T_EMP[START DATE],ROW($B32)-ROW($B$7)),"NE",IF(AND(INDEX(T_EMP[TERMINATION DATE],ROW($B32)-ROW($B$7))&gt;0,K$7&gt;INDEX(T_EMP[TERMINATION DATE],ROW($B32)-ROW($B$7))),"NE",IF(NOT(ISERROR(MATCH(K$7,L_HOLS,0))),"H",IF(INDEX(L_WKNDVAL,WEEKDAY(K$7,1))=1,"WKND",INDEX(T_LEAVE[LEAVE TYPE],SUMPRODUCT(--(T_LEAVE[EMPLOYEE NAME]=$B32),--(T_LEAVE[START DATE]&lt;=K$7),--(T_LEAVE[END DATE]&gt;=K$7),ROW(T_LEAVE[LEAVE TYPE]))-ROW(T_LEAVE[#Headers]))))))),"")</f>
        <v/>
      </c>
      <c r="L32" s="90" t="str">
        <f>IFERROR(IF(L$7="","NA",IF(L$7&lt;INDEX(T_EMP[START DATE],ROW($B32)-ROW($B$7)),"NE",IF(AND(INDEX(T_EMP[TERMINATION DATE],ROW($B32)-ROW($B$7))&gt;0,L$7&gt;INDEX(T_EMP[TERMINATION DATE],ROW($B32)-ROW($B$7))),"NE",IF(NOT(ISERROR(MATCH(L$7,L_HOLS,0))),"H",IF(INDEX(L_WKNDVAL,WEEKDAY(L$7,1))=1,"WKND",INDEX(T_LEAVE[LEAVE TYPE],SUMPRODUCT(--(T_LEAVE[EMPLOYEE NAME]=$B32),--(T_LEAVE[START DATE]&lt;=L$7),--(T_LEAVE[END DATE]&gt;=L$7),ROW(T_LEAVE[LEAVE TYPE]))-ROW(T_LEAVE[#Headers]))))))),"")</f>
        <v/>
      </c>
      <c r="M32" s="90" t="str">
        <f>IFERROR(IF(M$7="","NA",IF(M$7&lt;INDEX(T_EMP[START DATE],ROW($B32)-ROW($B$7)),"NE",IF(AND(INDEX(T_EMP[TERMINATION DATE],ROW($B32)-ROW($B$7))&gt;0,M$7&gt;INDEX(T_EMP[TERMINATION DATE],ROW($B32)-ROW($B$7))),"NE",IF(NOT(ISERROR(MATCH(M$7,L_HOLS,0))),"H",IF(INDEX(L_WKNDVAL,WEEKDAY(M$7,1))=1,"WKND",INDEX(T_LEAVE[LEAVE TYPE],SUMPRODUCT(--(T_LEAVE[EMPLOYEE NAME]=$B32),--(T_LEAVE[START DATE]&lt;=M$7),--(T_LEAVE[END DATE]&gt;=M$7),ROW(T_LEAVE[LEAVE TYPE]))-ROW(T_LEAVE[#Headers]))))))),"")</f>
        <v/>
      </c>
      <c r="N32" s="90" t="str">
        <f>IFERROR(IF(N$7="","NA",IF(N$7&lt;INDEX(T_EMP[START DATE],ROW($B32)-ROW($B$7)),"NE",IF(AND(INDEX(T_EMP[TERMINATION DATE],ROW($B32)-ROW($B$7))&gt;0,N$7&gt;INDEX(T_EMP[TERMINATION DATE],ROW($B32)-ROW($B$7))),"NE",IF(NOT(ISERROR(MATCH(N$7,L_HOLS,0))),"H",IF(INDEX(L_WKNDVAL,WEEKDAY(N$7,1))=1,"WKND",INDEX(T_LEAVE[LEAVE TYPE],SUMPRODUCT(--(T_LEAVE[EMPLOYEE NAME]=$B32),--(T_LEAVE[START DATE]&lt;=N$7),--(T_LEAVE[END DATE]&gt;=N$7),ROW(T_LEAVE[LEAVE TYPE]))-ROW(T_LEAVE[#Headers]))))))),"")</f>
        <v/>
      </c>
      <c r="O32" s="90" t="str">
        <f>IFERROR(IF(O$7="","NA",IF(O$7&lt;INDEX(T_EMP[START DATE],ROW($B32)-ROW($B$7)),"NE",IF(AND(INDEX(T_EMP[TERMINATION DATE],ROW($B32)-ROW($B$7))&gt;0,O$7&gt;INDEX(T_EMP[TERMINATION DATE],ROW($B32)-ROW($B$7))),"NE",IF(NOT(ISERROR(MATCH(O$7,L_HOLS,0))),"H",IF(INDEX(L_WKNDVAL,WEEKDAY(O$7,1))=1,"WKND",INDEX(T_LEAVE[LEAVE TYPE],SUMPRODUCT(--(T_LEAVE[EMPLOYEE NAME]=$B32),--(T_LEAVE[START DATE]&lt;=O$7),--(T_LEAVE[END DATE]&gt;=O$7),ROW(T_LEAVE[LEAVE TYPE]))-ROW(T_LEAVE[#Headers]))))))),"")</f>
        <v/>
      </c>
      <c r="P32" s="90" t="str">
        <f>IFERROR(IF(P$7="","NA",IF(P$7&lt;INDEX(T_EMP[START DATE],ROW($B32)-ROW($B$7)),"NE",IF(AND(INDEX(T_EMP[TERMINATION DATE],ROW($B32)-ROW($B$7))&gt;0,P$7&gt;INDEX(T_EMP[TERMINATION DATE],ROW($B32)-ROW($B$7))),"NE",IF(NOT(ISERROR(MATCH(P$7,L_HOLS,0))),"H",IF(INDEX(L_WKNDVAL,WEEKDAY(P$7,1))=1,"WKND",INDEX(T_LEAVE[LEAVE TYPE],SUMPRODUCT(--(T_LEAVE[EMPLOYEE NAME]=$B32),--(T_LEAVE[START DATE]&lt;=P$7),--(T_LEAVE[END DATE]&gt;=P$7),ROW(T_LEAVE[LEAVE TYPE]))-ROW(T_LEAVE[#Headers]))))))),"")</f>
        <v/>
      </c>
      <c r="Q32" s="90" t="str">
        <f>IFERROR(IF(Q$7="","NA",IF(Q$7&lt;INDEX(T_EMP[START DATE],ROW($B32)-ROW($B$7)),"NE",IF(AND(INDEX(T_EMP[TERMINATION DATE],ROW($B32)-ROW($B$7))&gt;0,Q$7&gt;INDEX(T_EMP[TERMINATION DATE],ROW($B32)-ROW($B$7))),"NE",IF(NOT(ISERROR(MATCH(Q$7,L_HOLS,0))),"H",IF(INDEX(L_WKNDVAL,WEEKDAY(Q$7,1))=1,"WKND",INDEX(T_LEAVE[LEAVE TYPE],SUMPRODUCT(--(T_LEAVE[EMPLOYEE NAME]=$B32),--(T_LEAVE[START DATE]&lt;=Q$7),--(T_LEAVE[END DATE]&gt;=Q$7),ROW(T_LEAVE[LEAVE TYPE]))-ROW(T_LEAVE[#Headers]))))))),"")</f>
        <v/>
      </c>
      <c r="R32" s="90" t="str">
        <f>IFERROR(IF(R$7="","NA",IF(R$7&lt;INDEX(T_EMP[START DATE],ROW($B32)-ROW($B$7)),"NE",IF(AND(INDEX(T_EMP[TERMINATION DATE],ROW($B32)-ROW($B$7))&gt;0,R$7&gt;INDEX(T_EMP[TERMINATION DATE],ROW($B32)-ROW($B$7))),"NE",IF(NOT(ISERROR(MATCH(R$7,L_HOLS,0))),"H",IF(INDEX(L_WKNDVAL,WEEKDAY(R$7,1))=1,"WKND",INDEX(T_LEAVE[LEAVE TYPE],SUMPRODUCT(--(T_LEAVE[EMPLOYEE NAME]=$B32),--(T_LEAVE[START DATE]&lt;=R$7),--(T_LEAVE[END DATE]&gt;=R$7),ROW(T_LEAVE[LEAVE TYPE]))-ROW(T_LEAVE[#Headers]))))))),"")</f>
        <v/>
      </c>
      <c r="S32" s="90" t="str">
        <f>IFERROR(IF(S$7="","NA",IF(S$7&lt;INDEX(T_EMP[START DATE],ROW($B32)-ROW($B$7)),"NE",IF(AND(INDEX(T_EMP[TERMINATION DATE],ROW($B32)-ROW($B$7))&gt;0,S$7&gt;INDEX(T_EMP[TERMINATION DATE],ROW($B32)-ROW($B$7))),"NE",IF(NOT(ISERROR(MATCH(S$7,L_HOLS,0))),"H",IF(INDEX(L_WKNDVAL,WEEKDAY(S$7,1))=1,"WKND",INDEX(T_LEAVE[LEAVE TYPE],SUMPRODUCT(--(T_LEAVE[EMPLOYEE NAME]=$B32),--(T_LEAVE[START DATE]&lt;=S$7),--(T_LEAVE[END DATE]&gt;=S$7),ROW(T_LEAVE[LEAVE TYPE]))-ROW(T_LEAVE[#Headers]))))))),"")</f>
        <v/>
      </c>
      <c r="T32" s="90" t="str">
        <f>IFERROR(IF(T$7="","NA",IF(T$7&lt;INDEX(T_EMP[START DATE],ROW($B32)-ROW($B$7)),"NE",IF(AND(INDEX(T_EMP[TERMINATION DATE],ROW($B32)-ROW($B$7))&gt;0,T$7&gt;INDEX(T_EMP[TERMINATION DATE],ROW($B32)-ROW($B$7))),"NE",IF(NOT(ISERROR(MATCH(T$7,L_HOLS,0))),"H",IF(INDEX(L_WKNDVAL,WEEKDAY(T$7,1))=1,"WKND",INDEX(T_LEAVE[LEAVE TYPE],SUMPRODUCT(--(T_LEAVE[EMPLOYEE NAME]=$B32),--(T_LEAVE[START DATE]&lt;=T$7),--(T_LEAVE[END DATE]&gt;=T$7),ROW(T_LEAVE[LEAVE TYPE]))-ROW(T_LEAVE[#Headers]))))))),"")</f>
        <v/>
      </c>
      <c r="U32" s="90" t="str">
        <f>IFERROR(IF(U$7="","NA",IF(U$7&lt;INDEX(T_EMP[START DATE],ROW($B32)-ROW($B$7)),"NE",IF(AND(INDEX(T_EMP[TERMINATION DATE],ROW($B32)-ROW($B$7))&gt;0,U$7&gt;INDEX(T_EMP[TERMINATION DATE],ROW($B32)-ROW($B$7))),"NE",IF(NOT(ISERROR(MATCH(U$7,L_HOLS,0))),"H",IF(INDEX(L_WKNDVAL,WEEKDAY(U$7,1))=1,"WKND",INDEX(T_LEAVE[LEAVE TYPE],SUMPRODUCT(--(T_LEAVE[EMPLOYEE NAME]=$B32),--(T_LEAVE[START DATE]&lt;=U$7),--(T_LEAVE[END DATE]&gt;=U$7),ROW(T_LEAVE[LEAVE TYPE]))-ROW(T_LEAVE[#Headers]))))))),"")</f>
        <v/>
      </c>
      <c r="V32" s="90" t="str">
        <f>IFERROR(IF(V$7="","NA",IF(V$7&lt;INDEX(T_EMP[START DATE],ROW($B32)-ROW($B$7)),"NE",IF(AND(INDEX(T_EMP[TERMINATION DATE],ROW($B32)-ROW($B$7))&gt;0,V$7&gt;INDEX(T_EMP[TERMINATION DATE],ROW($B32)-ROW($B$7))),"NE",IF(NOT(ISERROR(MATCH(V$7,L_HOLS,0))),"H",IF(INDEX(L_WKNDVAL,WEEKDAY(V$7,1))=1,"WKND",INDEX(T_LEAVE[LEAVE TYPE],SUMPRODUCT(--(T_LEAVE[EMPLOYEE NAME]=$B32),--(T_LEAVE[START DATE]&lt;=V$7),--(T_LEAVE[END DATE]&gt;=V$7),ROW(T_LEAVE[LEAVE TYPE]))-ROW(T_LEAVE[#Headers]))))))),"")</f>
        <v/>
      </c>
      <c r="W32" s="90" t="str">
        <f>IFERROR(IF(W$7="","NA",IF(W$7&lt;INDEX(T_EMP[START DATE],ROW($B32)-ROW($B$7)),"NE",IF(AND(INDEX(T_EMP[TERMINATION DATE],ROW($B32)-ROW($B$7))&gt;0,W$7&gt;INDEX(T_EMP[TERMINATION DATE],ROW($B32)-ROW($B$7))),"NE",IF(NOT(ISERROR(MATCH(W$7,L_HOLS,0))),"H",IF(INDEX(L_WKNDVAL,WEEKDAY(W$7,1))=1,"WKND",INDEX(T_LEAVE[LEAVE TYPE],SUMPRODUCT(--(T_LEAVE[EMPLOYEE NAME]=$B32),--(T_LEAVE[START DATE]&lt;=W$7),--(T_LEAVE[END DATE]&gt;=W$7),ROW(T_LEAVE[LEAVE TYPE]))-ROW(T_LEAVE[#Headers]))))))),"")</f>
        <v/>
      </c>
      <c r="X32" s="90" t="str">
        <f>IFERROR(IF(X$7="","NA",IF(X$7&lt;INDEX(T_EMP[START DATE],ROW($B32)-ROW($B$7)),"NE",IF(AND(INDEX(T_EMP[TERMINATION DATE],ROW($B32)-ROW($B$7))&gt;0,X$7&gt;INDEX(T_EMP[TERMINATION DATE],ROW($B32)-ROW($B$7))),"NE",IF(NOT(ISERROR(MATCH(X$7,L_HOLS,0))),"H",IF(INDEX(L_WKNDVAL,WEEKDAY(X$7,1))=1,"WKND",INDEX(T_LEAVE[LEAVE TYPE],SUMPRODUCT(--(T_LEAVE[EMPLOYEE NAME]=$B32),--(T_LEAVE[START DATE]&lt;=X$7),--(T_LEAVE[END DATE]&gt;=X$7),ROW(T_LEAVE[LEAVE TYPE]))-ROW(T_LEAVE[#Headers]))))))),"")</f>
        <v/>
      </c>
      <c r="Y32" s="90" t="str">
        <f>IFERROR(IF(Y$7="","NA",IF(Y$7&lt;INDEX(T_EMP[START DATE],ROW($B32)-ROW($B$7)),"NE",IF(AND(INDEX(T_EMP[TERMINATION DATE],ROW($B32)-ROW($B$7))&gt;0,Y$7&gt;INDEX(T_EMP[TERMINATION DATE],ROW($B32)-ROW($B$7))),"NE",IF(NOT(ISERROR(MATCH(Y$7,L_HOLS,0))),"H",IF(INDEX(L_WKNDVAL,WEEKDAY(Y$7,1))=1,"WKND",INDEX(T_LEAVE[LEAVE TYPE],SUMPRODUCT(--(T_LEAVE[EMPLOYEE NAME]=$B32),--(T_LEAVE[START DATE]&lt;=Y$7),--(T_LEAVE[END DATE]&gt;=Y$7),ROW(T_LEAVE[LEAVE TYPE]))-ROW(T_LEAVE[#Headers]))))))),"")</f>
        <v/>
      </c>
      <c r="Z32" s="90" t="str">
        <f>IFERROR(IF(Z$7="","NA",IF(Z$7&lt;INDEX(T_EMP[START DATE],ROW($B32)-ROW($B$7)),"NE",IF(AND(INDEX(T_EMP[TERMINATION DATE],ROW($B32)-ROW($B$7))&gt;0,Z$7&gt;INDEX(T_EMP[TERMINATION DATE],ROW($B32)-ROW($B$7))),"NE",IF(NOT(ISERROR(MATCH(Z$7,L_HOLS,0))),"H",IF(INDEX(L_WKNDVAL,WEEKDAY(Z$7,1))=1,"WKND",INDEX(T_LEAVE[LEAVE TYPE],SUMPRODUCT(--(T_LEAVE[EMPLOYEE NAME]=$B32),--(T_LEAVE[START DATE]&lt;=Z$7),--(T_LEAVE[END DATE]&gt;=Z$7),ROW(T_LEAVE[LEAVE TYPE]))-ROW(T_LEAVE[#Headers]))))))),"")</f>
        <v/>
      </c>
      <c r="AA32" s="90" t="str">
        <f>IFERROR(IF(AA$7="","NA",IF(AA$7&lt;INDEX(T_EMP[START DATE],ROW($B32)-ROW($B$7)),"NE",IF(AND(INDEX(T_EMP[TERMINATION DATE],ROW($B32)-ROW($B$7))&gt;0,AA$7&gt;INDEX(T_EMP[TERMINATION DATE],ROW($B32)-ROW($B$7))),"NE",IF(NOT(ISERROR(MATCH(AA$7,L_HOLS,0))),"H",IF(INDEX(L_WKNDVAL,WEEKDAY(AA$7,1))=1,"WKND",INDEX(T_LEAVE[LEAVE TYPE],SUMPRODUCT(--(T_LEAVE[EMPLOYEE NAME]=$B32),--(T_LEAVE[START DATE]&lt;=AA$7),--(T_LEAVE[END DATE]&gt;=AA$7),ROW(T_LEAVE[LEAVE TYPE]))-ROW(T_LEAVE[#Headers]))))))),"")</f>
        <v/>
      </c>
      <c r="AB32" s="90" t="str">
        <f>IFERROR(IF(AB$7="","NA",IF(AB$7&lt;INDEX(T_EMP[START DATE],ROW($B32)-ROW($B$7)),"NE",IF(AND(INDEX(T_EMP[TERMINATION DATE],ROW($B32)-ROW($B$7))&gt;0,AB$7&gt;INDEX(T_EMP[TERMINATION DATE],ROW($B32)-ROW($B$7))),"NE",IF(NOT(ISERROR(MATCH(AB$7,L_HOLS,0))),"H",IF(INDEX(L_WKNDVAL,WEEKDAY(AB$7,1))=1,"WKND",INDEX(T_LEAVE[LEAVE TYPE],SUMPRODUCT(--(T_LEAVE[EMPLOYEE NAME]=$B32),--(T_LEAVE[START DATE]&lt;=AB$7),--(T_LEAVE[END DATE]&gt;=AB$7),ROW(T_LEAVE[LEAVE TYPE]))-ROW(T_LEAVE[#Headers]))))))),"")</f>
        <v/>
      </c>
      <c r="AC32" s="90" t="str">
        <f>IFERROR(IF(AC$7="","NA",IF(AC$7&lt;INDEX(T_EMP[START DATE],ROW($B32)-ROW($B$7)),"NE",IF(AND(INDEX(T_EMP[TERMINATION DATE],ROW($B32)-ROW($B$7))&gt;0,AC$7&gt;INDEX(T_EMP[TERMINATION DATE],ROW($B32)-ROW($B$7))),"NE",IF(NOT(ISERROR(MATCH(AC$7,L_HOLS,0))),"H",IF(INDEX(L_WKNDVAL,WEEKDAY(AC$7,1))=1,"WKND",INDEX(T_LEAVE[LEAVE TYPE],SUMPRODUCT(--(T_LEAVE[EMPLOYEE NAME]=$B32),--(T_LEAVE[START DATE]&lt;=AC$7),--(T_LEAVE[END DATE]&gt;=AC$7),ROW(T_LEAVE[LEAVE TYPE]))-ROW(T_LEAVE[#Headers]))))))),"")</f>
        <v/>
      </c>
      <c r="AD32" s="90" t="str">
        <f>IFERROR(IF(AD$7="","NA",IF(AD$7&lt;INDEX(T_EMP[START DATE],ROW($B32)-ROW($B$7)),"NE",IF(AND(INDEX(T_EMP[TERMINATION DATE],ROW($B32)-ROW($B$7))&gt;0,AD$7&gt;INDEX(T_EMP[TERMINATION DATE],ROW($B32)-ROW($B$7))),"NE",IF(NOT(ISERROR(MATCH(AD$7,L_HOLS,0))),"H",IF(INDEX(L_WKNDVAL,WEEKDAY(AD$7,1))=1,"WKND",INDEX(T_LEAVE[LEAVE TYPE],SUMPRODUCT(--(T_LEAVE[EMPLOYEE NAME]=$B32),--(T_LEAVE[START DATE]&lt;=AD$7),--(T_LEAVE[END DATE]&gt;=AD$7),ROW(T_LEAVE[LEAVE TYPE]))-ROW(T_LEAVE[#Headers]))))))),"")</f>
        <v/>
      </c>
      <c r="AE32" s="90" t="str">
        <f>IFERROR(IF(AE$7="","NA",IF(AE$7&lt;INDEX(T_EMP[START DATE],ROW($B32)-ROW($B$7)),"NE",IF(AND(INDEX(T_EMP[TERMINATION DATE],ROW($B32)-ROW($B$7))&gt;0,AE$7&gt;INDEX(T_EMP[TERMINATION DATE],ROW($B32)-ROW($B$7))),"NE",IF(NOT(ISERROR(MATCH(AE$7,L_HOLS,0))),"H",IF(INDEX(L_WKNDVAL,WEEKDAY(AE$7,1))=1,"WKND",INDEX(T_LEAVE[LEAVE TYPE],SUMPRODUCT(--(T_LEAVE[EMPLOYEE NAME]=$B32),--(T_LEAVE[START DATE]&lt;=AE$7),--(T_LEAVE[END DATE]&gt;=AE$7),ROW(T_LEAVE[LEAVE TYPE]))-ROW(T_LEAVE[#Headers]))))))),"")</f>
        <v/>
      </c>
      <c r="AF32" s="90" t="str">
        <f>IFERROR(IF(AF$7="","NA",IF(AF$7&lt;INDEX(T_EMP[START DATE],ROW($B32)-ROW($B$7)),"NE",IF(AND(INDEX(T_EMP[TERMINATION DATE],ROW($B32)-ROW($B$7))&gt;0,AF$7&gt;INDEX(T_EMP[TERMINATION DATE],ROW($B32)-ROW($B$7))),"NE",IF(NOT(ISERROR(MATCH(AF$7,L_HOLS,0))),"H",IF(INDEX(L_WKNDVAL,WEEKDAY(AF$7,1))=1,"WKND",INDEX(T_LEAVE[LEAVE TYPE],SUMPRODUCT(--(T_LEAVE[EMPLOYEE NAME]=$B32),--(T_LEAVE[START DATE]&lt;=AF$7),--(T_LEAVE[END DATE]&gt;=AF$7),ROW(T_LEAVE[LEAVE TYPE]))-ROW(T_LEAVE[#Headers]))))))),"")</f>
        <v/>
      </c>
      <c r="AG32" s="90" t="str">
        <f>IFERROR(IF(AG$7="","NA",IF(AG$7&lt;INDEX(T_EMP[START DATE],ROW($B32)-ROW($B$7)),"NE",IF(AND(INDEX(T_EMP[TERMINATION DATE],ROW($B32)-ROW($B$7))&gt;0,AG$7&gt;INDEX(T_EMP[TERMINATION DATE],ROW($B32)-ROW($B$7))),"NE",IF(NOT(ISERROR(MATCH(AG$7,L_HOLS,0))),"H",IF(INDEX(L_WKNDVAL,WEEKDAY(AG$7,1))=1,"WKND",INDEX(T_LEAVE[LEAVE TYPE],SUMPRODUCT(--(T_LEAVE[EMPLOYEE NAME]=$B32),--(T_LEAVE[START DATE]&lt;=AG$7),--(T_LEAVE[END DATE]&gt;=AG$7),ROW(T_LEAVE[LEAVE TYPE]))-ROW(T_LEAVE[#Headers]))))))),"")</f>
        <v>NA</v>
      </c>
      <c r="AH32" s="68"/>
      <c r="AI32" s="94" t="str">
        <f>IF(OR($B32="",AI$7=""),"",COUNTIFS($C32:$AG32,AI$7)*INDEX(T_LEAVETYPE[DAY VALUE],1))</f>
        <v/>
      </c>
      <c r="AJ32" s="94" t="str">
        <f>IF(OR($B32="",AJ$7=""),"",COUNTIFS($C32:$AG32,AJ$7)*INDEX(T_LEAVETYPE[DAY VALUE],2))</f>
        <v/>
      </c>
      <c r="AK32" s="94" t="str">
        <f>IF(OR($B32="",AK$7=""),"",COUNTIFS($C32:$AG32,AK$7)*INDEX(T_LEAVETYPE[DAY VALUE],3))</f>
        <v/>
      </c>
      <c r="AL32" s="94" t="str">
        <f>IF(OR($B32="",AL$7=""),"",COUNTIFS($C32:$AG32,AL$7)*INDEX(T_LEAVETYPE[DAY VALUE],4))</f>
        <v/>
      </c>
      <c r="AM32" s="95" t="str">
        <f>IF(OR($B32="",AM$7=""),"",COUNTIFS($C32:$AG32,AM$7)*INDEX(T_LEAVETYPE[DAY VALUE],5))</f>
        <v/>
      </c>
      <c r="AN32" s="98" t="str">
        <f t="shared" ref="AN32:AN37" si="4">IF(B32="","",SUM(AI32:AM32))</f>
        <v/>
      </c>
      <c r="AO32" s="99" t="str">
        <f t="shared" si="3"/>
        <v/>
      </c>
    </row>
    <row r="33" spans="2:41" x14ac:dyDescent="0.25">
      <c r="B33" s="86" t="str">
        <f>IFERROR(INDEX(T_EMP[EMPLOYEE NAME],ROW(B33)-ROW($B$7)),"")</f>
        <v/>
      </c>
      <c r="C33" s="89" t="str">
        <f>IFERROR(IF(C$7="","NA",IF(C$7&lt;INDEX(T_EMP[START DATE],ROW($B33)-ROW($B$7)),"NE",IF(AND(INDEX(T_EMP[TERMINATION DATE],ROW($B33)-ROW($B$7))&gt;0,C$7&gt;INDEX(T_EMP[TERMINATION DATE],ROW($B33)-ROW($B$7))),"NE",IF(NOT(ISERROR(MATCH(C$7,L_HOLS,0))),"H",IF(INDEX(L_WKNDVAL,WEEKDAY(C$7,1))=1,"WKND",INDEX(T_LEAVE[LEAVE TYPE],SUMPRODUCT(--(T_LEAVE[EMPLOYEE NAME]=$B33),--(T_LEAVE[START DATE]&lt;=C$7),--(T_LEAVE[END DATE]&gt;=C$7),ROW(T_LEAVE[LEAVE TYPE]))-ROW(T_LEAVE[#Headers]))))))),"")</f>
        <v/>
      </c>
      <c r="D33" s="90" t="str">
        <f>IFERROR(IF(D$7="","NA",IF(D$7&lt;INDEX(T_EMP[START DATE],ROW($B33)-ROW($B$7)),"NE",IF(AND(INDEX(T_EMP[TERMINATION DATE],ROW($B33)-ROW($B$7))&gt;0,D$7&gt;INDEX(T_EMP[TERMINATION DATE],ROW($B33)-ROW($B$7))),"NE",IF(NOT(ISERROR(MATCH(D$7,L_HOLS,0))),"H",IF(INDEX(L_WKNDVAL,WEEKDAY(D$7,1))=1,"WKND",INDEX(T_LEAVE[LEAVE TYPE],SUMPRODUCT(--(T_LEAVE[EMPLOYEE NAME]=$B33),--(T_LEAVE[START DATE]&lt;=D$7),--(T_LEAVE[END DATE]&gt;=D$7),ROW(T_LEAVE[LEAVE TYPE]))-ROW(T_LEAVE[#Headers]))))))),"")</f>
        <v/>
      </c>
      <c r="E33" s="90" t="str">
        <f>IFERROR(IF(E$7="","NA",IF(E$7&lt;INDEX(T_EMP[START DATE],ROW($B33)-ROW($B$7)),"NE",IF(AND(INDEX(T_EMP[TERMINATION DATE],ROW($B33)-ROW($B$7))&gt;0,E$7&gt;INDEX(T_EMP[TERMINATION DATE],ROW($B33)-ROW($B$7))),"NE",IF(NOT(ISERROR(MATCH(E$7,L_HOLS,0))),"H",IF(INDEX(L_WKNDVAL,WEEKDAY(E$7,1))=1,"WKND",INDEX(T_LEAVE[LEAVE TYPE],SUMPRODUCT(--(T_LEAVE[EMPLOYEE NAME]=$B33),--(T_LEAVE[START DATE]&lt;=E$7),--(T_LEAVE[END DATE]&gt;=E$7),ROW(T_LEAVE[LEAVE TYPE]))-ROW(T_LEAVE[#Headers]))))))),"")</f>
        <v/>
      </c>
      <c r="F33" s="90" t="str">
        <f>IFERROR(IF(F$7="","NA",IF(F$7&lt;INDEX(T_EMP[START DATE],ROW($B33)-ROW($B$7)),"NE",IF(AND(INDEX(T_EMP[TERMINATION DATE],ROW($B33)-ROW($B$7))&gt;0,F$7&gt;INDEX(T_EMP[TERMINATION DATE],ROW($B33)-ROW($B$7))),"NE",IF(NOT(ISERROR(MATCH(F$7,L_HOLS,0))),"H",IF(INDEX(L_WKNDVAL,WEEKDAY(F$7,1))=1,"WKND",INDEX(T_LEAVE[LEAVE TYPE],SUMPRODUCT(--(T_LEAVE[EMPLOYEE NAME]=$B33),--(T_LEAVE[START DATE]&lt;=F$7),--(T_LEAVE[END DATE]&gt;=F$7),ROW(T_LEAVE[LEAVE TYPE]))-ROW(T_LEAVE[#Headers]))))))),"")</f>
        <v/>
      </c>
      <c r="G33" s="90" t="str">
        <f>IFERROR(IF(G$7="","NA",IF(G$7&lt;INDEX(T_EMP[START DATE],ROW($B33)-ROW($B$7)),"NE",IF(AND(INDEX(T_EMP[TERMINATION DATE],ROW($B33)-ROW($B$7))&gt;0,G$7&gt;INDEX(T_EMP[TERMINATION DATE],ROW($B33)-ROW($B$7))),"NE",IF(NOT(ISERROR(MATCH(G$7,L_HOLS,0))),"H",IF(INDEX(L_WKNDVAL,WEEKDAY(G$7,1))=1,"WKND",INDEX(T_LEAVE[LEAVE TYPE],SUMPRODUCT(--(T_LEAVE[EMPLOYEE NAME]=$B33),--(T_LEAVE[START DATE]&lt;=G$7),--(T_LEAVE[END DATE]&gt;=G$7),ROW(T_LEAVE[LEAVE TYPE]))-ROW(T_LEAVE[#Headers]))))))),"")</f>
        <v/>
      </c>
      <c r="H33" s="90" t="str">
        <f>IFERROR(IF(H$7="","NA",IF(H$7&lt;INDEX(T_EMP[START DATE],ROW($B33)-ROW($B$7)),"NE",IF(AND(INDEX(T_EMP[TERMINATION DATE],ROW($B33)-ROW($B$7))&gt;0,H$7&gt;INDEX(T_EMP[TERMINATION DATE],ROW($B33)-ROW($B$7))),"NE",IF(NOT(ISERROR(MATCH(H$7,L_HOLS,0))),"H",IF(INDEX(L_WKNDVAL,WEEKDAY(H$7,1))=1,"WKND",INDEX(T_LEAVE[LEAVE TYPE],SUMPRODUCT(--(T_LEAVE[EMPLOYEE NAME]=$B33),--(T_LEAVE[START DATE]&lt;=H$7),--(T_LEAVE[END DATE]&gt;=H$7),ROW(T_LEAVE[LEAVE TYPE]))-ROW(T_LEAVE[#Headers]))))))),"")</f>
        <v/>
      </c>
      <c r="I33" s="90" t="str">
        <f>IFERROR(IF(I$7="","NA",IF(I$7&lt;INDEX(T_EMP[START DATE],ROW($B33)-ROW($B$7)),"NE",IF(AND(INDEX(T_EMP[TERMINATION DATE],ROW($B33)-ROW($B$7))&gt;0,I$7&gt;INDEX(T_EMP[TERMINATION DATE],ROW($B33)-ROW($B$7))),"NE",IF(NOT(ISERROR(MATCH(I$7,L_HOLS,0))),"H",IF(INDEX(L_WKNDVAL,WEEKDAY(I$7,1))=1,"WKND",INDEX(T_LEAVE[LEAVE TYPE],SUMPRODUCT(--(T_LEAVE[EMPLOYEE NAME]=$B33),--(T_LEAVE[START DATE]&lt;=I$7),--(T_LEAVE[END DATE]&gt;=I$7),ROW(T_LEAVE[LEAVE TYPE]))-ROW(T_LEAVE[#Headers]))))))),"")</f>
        <v/>
      </c>
      <c r="J33" s="90" t="str">
        <f>IFERROR(IF(J$7="","NA",IF(J$7&lt;INDEX(T_EMP[START DATE],ROW($B33)-ROW($B$7)),"NE",IF(AND(INDEX(T_EMP[TERMINATION DATE],ROW($B33)-ROW($B$7))&gt;0,J$7&gt;INDEX(T_EMP[TERMINATION DATE],ROW($B33)-ROW($B$7))),"NE",IF(NOT(ISERROR(MATCH(J$7,L_HOLS,0))),"H",IF(INDEX(L_WKNDVAL,WEEKDAY(J$7,1))=1,"WKND",INDEX(T_LEAVE[LEAVE TYPE],SUMPRODUCT(--(T_LEAVE[EMPLOYEE NAME]=$B33),--(T_LEAVE[START DATE]&lt;=J$7),--(T_LEAVE[END DATE]&gt;=J$7),ROW(T_LEAVE[LEAVE TYPE]))-ROW(T_LEAVE[#Headers]))))))),"")</f>
        <v/>
      </c>
      <c r="K33" s="90" t="str">
        <f>IFERROR(IF(K$7="","NA",IF(K$7&lt;INDEX(T_EMP[START DATE],ROW($B33)-ROW($B$7)),"NE",IF(AND(INDEX(T_EMP[TERMINATION DATE],ROW($B33)-ROW($B$7))&gt;0,K$7&gt;INDEX(T_EMP[TERMINATION DATE],ROW($B33)-ROW($B$7))),"NE",IF(NOT(ISERROR(MATCH(K$7,L_HOLS,0))),"H",IF(INDEX(L_WKNDVAL,WEEKDAY(K$7,1))=1,"WKND",INDEX(T_LEAVE[LEAVE TYPE],SUMPRODUCT(--(T_LEAVE[EMPLOYEE NAME]=$B33),--(T_LEAVE[START DATE]&lt;=K$7),--(T_LEAVE[END DATE]&gt;=K$7),ROW(T_LEAVE[LEAVE TYPE]))-ROW(T_LEAVE[#Headers]))))))),"")</f>
        <v/>
      </c>
      <c r="L33" s="90" t="str">
        <f>IFERROR(IF(L$7="","NA",IF(L$7&lt;INDEX(T_EMP[START DATE],ROW($B33)-ROW($B$7)),"NE",IF(AND(INDEX(T_EMP[TERMINATION DATE],ROW($B33)-ROW($B$7))&gt;0,L$7&gt;INDEX(T_EMP[TERMINATION DATE],ROW($B33)-ROW($B$7))),"NE",IF(NOT(ISERROR(MATCH(L$7,L_HOLS,0))),"H",IF(INDEX(L_WKNDVAL,WEEKDAY(L$7,1))=1,"WKND",INDEX(T_LEAVE[LEAVE TYPE],SUMPRODUCT(--(T_LEAVE[EMPLOYEE NAME]=$B33),--(T_LEAVE[START DATE]&lt;=L$7),--(T_LEAVE[END DATE]&gt;=L$7),ROW(T_LEAVE[LEAVE TYPE]))-ROW(T_LEAVE[#Headers]))))))),"")</f>
        <v/>
      </c>
      <c r="M33" s="90" t="str">
        <f>IFERROR(IF(M$7="","NA",IF(M$7&lt;INDEX(T_EMP[START DATE],ROW($B33)-ROW($B$7)),"NE",IF(AND(INDEX(T_EMP[TERMINATION DATE],ROW($B33)-ROW($B$7))&gt;0,M$7&gt;INDEX(T_EMP[TERMINATION DATE],ROW($B33)-ROW($B$7))),"NE",IF(NOT(ISERROR(MATCH(M$7,L_HOLS,0))),"H",IF(INDEX(L_WKNDVAL,WEEKDAY(M$7,1))=1,"WKND",INDEX(T_LEAVE[LEAVE TYPE],SUMPRODUCT(--(T_LEAVE[EMPLOYEE NAME]=$B33),--(T_LEAVE[START DATE]&lt;=M$7),--(T_LEAVE[END DATE]&gt;=M$7),ROW(T_LEAVE[LEAVE TYPE]))-ROW(T_LEAVE[#Headers]))))))),"")</f>
        <v/>
      </c>
      <c r="N33" s="90" t="str">
        <f>IFERROR(IF(N$7="","NA",IF(N$7&lt;INDEX(T_EMP[START DATE],ROW($B33)-ROW($B$7)),"NE",IF(AND(INDEX(T_EMP[TERMINATION DATE],ROW($B33)-ROW($B$7))&gt;0,N$7&gt;INDEX(T_EMP[TERMINATION DATE],ROW($B33)-ROW($B$7))),"NE",IF(NOT(ISERROR(MATCH(N$7,L_HOLS,0))),"H",IF(INDEX(L_WKNDVAL,WEEKDAY(N$7,1))=1,"WKND",INDEX(T_LEAVE[LEAVE TYPE],SUMPRODUCT(--(T_LEAVE[EMPLOYEE NAME]=$B33),--(T_LEAVE[START DATE]&lt;=N$7),--(T_LEAVE[END DATE]&gt;=N$7),ROW(T_LEAVE[LEAVE TYPE]))-ROW(T_LEAVE[#Headers]))))))),"")</f>
        <v/>
      </c>
      <c r="O33" s="90" t="str">
        <f>IFERROR(IF(O$7="","NA",IF(O$7&lt;INDEX(T_EMP[START DATE],ROW($B33)-ROW($B$7)),"NE",IF(AND(INDEX(T_EMP[TERMINATION DATE],ROW($B33)-ROW($B$7))&gt;0,O$7&gt;INDEX(T_EMP[TERMINATION DATE],ROW($B33)-ROW($B$7))),"NE",IF(NOT(ISERROR(MATCH(O$7,L_HOLS,0))),"H",IF(INDEX(L_WKNDVAL,WEEKDAY(O$7,1))=1,"WKND",INDEX(T_LEAVE[LEAVE TYPE],SUMPRODUCT(--(T_LEAVE[EMPLOYEE NAME]=$B33),--(T_LEAVE[START DATE]&lt;=O$7),--(T_LEAVE[END DATE]&gt;=O$7),ROW(T_LEAVE[LEAVE TYPE]))-ROW(T_LEAVE[#Headers]))))))),"")</f>
        <v/>
      </c>
      <c r="P33" s="90" t="str">
        <f>IFERROR(IF(P$7="","NA",IF(P$7&lt;INDEX(T_EMP[START DATE],ROW($B33)-ROW($B$7)),"NE",IF(AND(INDEX(T_EMP[TERMINATION DATE],ROW($B33)-ROW($B$7))&gt;0,P$7&gt;INDEX(T_EMP[TERMINATION DATE],ROW($B33)-ROW($B$7))),"NE",IF(NOT(ISERROR(MATCH(P$7,L_HOLS,0))),"H",IF(INDEX(L_WKNDVAL,WEEKDAY(P$7,1))=1,"WKND",INDEX(T_LEAVE[LEAVE TYPE],SUMPRODUCT(--(T_LEAVE[EMPLOYEE NAME]=$B33),--(T_LEAVE[START DATE]&lt;=P$7),--(T_LEAVE[END DATE]&gt;=P$7),ROW(T_LEAVE[LEAVE TYPE]))-ROW(T_LEAVE[#Headers]))))))),"")</f>
        <v/>
      </c>
      <c r="Q33" s="90" t="str">
        <f>IFERROR(IF(Q$7="","NA",IF(Q$7&lt;INDEX(T_EMP[START DATE],ROW($B33)-ROW($B$7)),"NE",IF(AND(INDEX(T_EMP[TERMINATION DATE],ROW($B33)-ROW($B$7))&gt;0,Q$7&gt;INDEX(T_EMP[TERMINATION DATE],ROW($B33)-ROW($B$7))),"NE",IF(NOT(ISERROR(MATCH(Q$7,L_HOLS,0))),"H",IF(INDEX(L_WKNDVAL,WEEKDAY(Q$7,1))=1,"WKND",INDEX(T_LEAVE[LEAVE TYPE],SUMPRODUCT(--(T_LEAVE[EMPLOYEE NAME]=$B33),--(T_LEAVE[START DATE]&lt;=Q$7),--(T_LEAVE[END DATE]&gt;=Q$7),ROW(T_LEAVE[LEAVE TYPE]))-ROW(T_LEAVE[#Headers]))))))),"")</f>
        <v/>
      </c>
      <c r="R33" s="90" t="str">
        <f>IFERROR(IF(R$7="","NA",IF(R$7&lt;INDEX(T_EMP[START DATE],ROW($B33)-ROW($B$7)),"NE",IF(AND(INDEX(T_EMP[TERMINATION DATE],ROW($B33)-ROW($B$7))&gt;0,R$7&gt;INDEX(T_EMP[TERMINATION DATE],ROW($B33)-ROW($B$7))),"NE",IF(NOT(ISERROR(MATCH(R$7,L_HOLS,0))),"H",IF(INDEX(L_WKNDVAL,WEEKDAY(R$7,1))=1,"WKND",INDEX(T_LEAVE[LEAVE TYPE],SUMPRODUCT(--(T_LEAVE[EMPLOYEE NAME]=$B33),--(T_LEAVE[START DATE]&lt;=R$7),--(T_LEAVE[END DATE]&gt;=R$7),ROW(T_LEAVE[LEAVE TYPE]))-ROW(T_LEAVE[#Headers]))))))),"")</f>
        <v/>
      </c>
      <c r="S33" s="90" t="str">
        <f>IFERROR(IF(S$7="","NA",IF(S$7&lt;INDEX(T_EMP[START DATE],ROW($B33)-ROW($B$7)),"NE",IF(AND(INDEX(T_EMP[TERMINATION DATE],ROW($B33)-ROW($B$7))&gt;0,S$7&gt;INDEX(T_EMP[TERMINATION DATE],ROW($B33)-ROW($B$7))),"NE",IF(NOT(ISERROR(MATCH(S$7,L_HOLS,0))),"H",IF(INDEX(L_WKNDVAL,WEEKDAY(S$7,1))=1,"WKND",INDEX(T_LEAVE[LEAVE TYPE],SUMPRODUCT(--(T_LEAVE[EMPLOYEE NAME]=$B33),--(T_LEAVE[START DATE]&lt;=S$7),--(T_LEAVE[END DATE]&gt;=S$7),ROW(T_LEAVE[LEAVE TYPE]))-ROW(T_LEAVE[#Headers]))))))),"")</f>
        <v/>
      </c>
      <c r="T33" s="90" t="str">
        <f>IFERROR(IF(T$7="","NA",IF(T$7&lt;INDEX(T_EMP[START DATE],ROW($B33)-ROW($B$7)),"NE",IF(AND(INDEX(T_EMP[TERMINATION DATE],ROW($B33)-ROW($B$7))&gt;0,T$7&gt;INDEX(T_EMP[TERMINATION DATE],ROW($B33)-ROW($B$7))),"NE",IF(NOT(ISERROR(MATCH(T$7,L_HOLS,0))),"H",IF(INDEX(L_WKNDVAL,WEEKDAY(T$7,1))=1,"WKND",INDEX(T_LEAVE[LEAVE TYPE],SUMPRODUCT(--(T_LEAVE[EMPLOYEE NAME]=$B33),--(T_LEAVE[START DATE]&lt;=T$7),--(T_LEAVE[END DATE]&gt;=T$7),ROW(T_LEAVE[LEAVE TYPE]))-ROW(T_LEAVE[#Headers]))))))),"")</f>
        <v/>
      </c>
      <c r="U33" s="90" t="str">
        <f>IFERROR(IF(U$7="","NA",IF(U$7&lt;INDEX(T_EMP[START DATE],ROW($B33)-ROW($B$7)),"NE",IF(AND(INDEX(T_EMP[TERMINATION DATE],ROW($B33)-ROW($B$7))&gt;0,U$7&gt;INDEX(T_EMP[TERMINATION DATE],ROW($B33)-ROW($B$7))),"NE",IF(NOT(ISERROR(MATCH(U$7,L_HOLS,0))),"H",IF(INDEX(L_WKNDVAL,WEEKDAY(U$7,1))=1,"WKND",INDEX(T_LEAVE[LEAVE TYPE],SUMPRODUCT(--(T_LEAVE[EMPLOYEE NAME]=$B33),--(T_LEAVE[START DATE]&lt;=U$7),--(T_LEAVE[END DATE]&gt;=U$7),ROW(T_LEAVE[LEAVE TYPE]))-ROW(T_LEAVE[#Headers]))))))),"")</f>
        <v/>
      </c>
      <c r="V33" s="90" t="str">
        <f>IFERROR(IF(V$7="","NA",IF(V$7&lt;INDEX(T_EMP[START DATE],ROW($B33)-ROW($B$7)),"NE",IF(AND(INDEX(T_EMP[TERMINATION DATE],ROW($B33)-ROW($B$7))&gt;0,V$7&gt;INDEX(T_EMP[TERMINATION DATE],ROW($B33)-ROW($B$7))),"NE",IF(NOT(ISERROR(MATCH(V$7,L_HOLS,0))),"H",IF(INDEX(L_WKNDVAL,WEEKDAY(V$7,1))=1,"WKND",INDEX(T_LEAVE[LEAVE TYPE],SUMPRODUCT(--(T_LEAVE[EMPLOYEE NAME]=$B33),--(T_LEAVE[START DATE]&lt;=V$7),--(T_LEAVE[END DATE]&gt;=V$7),ROW(T_LEAVE[LEAVE TYPE]))-ROW(T_LEAVE[#Headers]))))))),"")</f>
        <v/>
      </c>
      <c r="W33" s="90" t="str">
        <f>IFERROR(IF(W$7="","NA",IF(W$7&lt;INDEX(T_EMP[START DATE],ROW($B33)-ROW($B$7)),"NE",IF(AND(INDEX(T_EMP[TERMINATION DATE],ROW($B33)-ROW($B$7))&gt;0,W$7&gt;INDEX(T_EMP[TERMINATION DATE],ROW($B33)-ROW($B$7))),"NE",IF(NOT(ISERROR(MATCH(W$7,L_HOLS,0))),"H",IF(INDEX(L_WKNDVAL,WEEKDAY(W$7,1))=1,"WKND",INDEX(T_LEAVE[LEAVE TYPE],SUMPRODUCT(--(T_LEAVE[EMPLOYEE NAME]=$B33),--(T_LEAVE[START DATE]&lt;=W$7),--(T_LEAVE[END DATE]&gt;=W$7),ROW(T_LEAVE[LEAVE TYPE]))-ROW(T_LEAVE[#Headers]))))))),"")</f>
        <v/>
      </c>
      <c r="X33" s="90" t="str">
        <f>IFERROR(IF(X$7="","NA",IF(X$7&lt;INDEX(T_EMP[START DATE],ROW($B33)-ROW($B$7)),"NE",IF(AND(INDEX(T_EMP[TERMINATION DATE],ROW($B33)-ROW($B$7))&gt;0,X$7&gt;INDEX(T_EMP[TERMINATION DATE],ROW($B33)-ROW($B$7))),"NE",IF(NOT(ISERROR(MATCH(X$7,L_HOLS,0))),"H",IF(INDEX(L_WKNDVAL,WEEKDAY(X$7,1))=1,"WKND",INDEX(T_LEAVE[LEAVE TYPE],SUMPRODUCT(--(T_LEAVE[EMPLOYEE NAME]=$B33),--(T_LEAVE[START DATE]&lt;=X$7),--(T_LEAVE[END DATE]&gt;=X$7),ROW(T_LEAVE[LEAVE TYPE]))-ROW(T_LEAVE[#Headers]))))))),"")</f>
        <v/>
      </c>
      <c r="Y33" s="90" t="str">
        <f>IFERROR(IF(Y$7="","NA",IF(Y$7&lt;INDEX(T_EMP[START DATE],ROW($B33)-ROW($B$7)),"NE",IF(AND(INDEX(T_EMP[TERMINATION DATE],ROW($B33)-ROW($B$7))&gt;0,Y$7&gt;INDEX(T_EMP[TERMINATION DATE],ROW($B33)-ROW($B$7))),"NE",IF(NOT(ISERROR(MATCH(Y$7,L_HOLS,0))),"H",IF(INDEX(L_WKNDVAL,WEEKDAY(Y$7,1))=1,"WKND",INDEX(T_LEAVE[LEAVE TYPE],SUMPRODUCT(--(T_LEAVE[EMPLOYEE NAME]=$B33),--(T_LEAVE[START DATE]&lt;=Y$7),--(T_LEAVE[END DATE]&gt;=Y$7),ROW(T_LEAVE[LEAVE TYPE]))-ROW(T_LEAVE[#Headers]))))))),"")</f>
        <v/>
      </c>
      <c r="Z33" s="90" t="str">
        <f>IFERROR(IF(Z$7="","NA",IF(Z$7&lt;INDEX(T_EMP[START DATE],ROW($B33)-ROW($B$7)),"NE",IF(AND(INDEX(T_EMP[TERMINATION DATE],ROW($B33)-ROW($B$7))&gt;0,Z$7&gt;INDEX(T_EMP[TERMINATION DATE],ROW($B33)-ROW($B$7))),"NE",IF(NOT(ISERROR(MATCH(Z$7,L_HOLS,0))),"H",IF(INDEX(L_WKNDVAL,WEEKDAY(Z$7,1))=1,"WKND",INDEX(T_LEAVE[LEAVE TYPE],SUMPRODUCT(--(T_LEAVE[EMPLOYEE NAME]=$B33),--(T_LEAVE[START DATE]&lt;=Z$7),--(T_LEAVE[END DATE]&gt;=Z$7),ROW(T_LEAVE[LEAVE TYPE]))-ROW(T_LEAVE[#Headers]))))))),"")</f>
        <v/>
      </c>
      <c r="AA33" s="90" t="str">
        <f>IFERROR(IF(AA$7="","NA",IF(AA$7&lt;INDEX(T_EMP[START DATE],ROW($B33)-ROW($B$7)),"NE",IF(AND(INDEX(T_EMP[TERMINATION DATE],ROW($B33)-ROW($B$7))&gt;0,AA$7&gt;INDEX(T_EMP[TERMINATION DATE],ROW($B33)-ROW($B$7))),"NE",IF(NOT(ISERROR(MATCH(AA$7,L_HOLS,0))),"H",IF(INDEX(L_WKNDVAL,WEEKDAY(AA$7,1))=1,"WKND",INDEX(T_LEAVE[LEAVE TYPE],SUMPRODUCT(--(T_LEAVE[EMPLOYEE NAME]=$B33),--(T_LEAVE[START DATE]&lt;=AA$7),--(T_LEAVE[END DATE]&gt;=AA$7),ROW(T_LEAVE[LEAVE TYPE]))-ROW(T_LEAVE[#Headers]))))))),"")</f>
        <v/>
      </c>
      <c r="AB33" s="90" t="str">
        <f>IFERROR(IF(AB$7="","NA",IF(AB$7&lt;INDEX(T_EMP[START DATE],ROW($B33)-ROW($B$7)),"NE",IF(AND(INDEX(T_EMP[TERMINATION DATE],ROW($B33)-ROW($B$7))&gt;0,AB$7&gt;INDEX(T_EMP[TERMINATION DATE],ROW($B33)-ROW($B$7))),"NE",IF(NOT(ISERROR(MATCH(AB$7,L_HOLS,0))),"H",IF(INDEX(L_WKNDVAL,WEEKDAY(AB$7,1))=1,"WKND",INDEX(T_LEAVE[LEAVE TYPE],SUMPRODUCT(--(T_LEAVE[EMPLOYEE NAME]=$B33),--(T_LEAVE[START DATE]&lt;=AB$7),--(T_LEAVE[END DATE]&gt;=AB$7),ROW(T_LEAVE[LEAVE TYPE]))-ROW(T_LEAVE[#Headers]))))))),"")</f>
        <v/>
      </c>
      <c r="AC33" s="90" t="str">
        <f>IFERROR(IF(AC$7="","NA",IF(AC$7&lt;INDEX(T_EMP[START DATE],ROW($B33)-ROW($B$7)),"NE",IF(AND(INDEX(T_EMP[TERMINATION DATE],ROW($B33)-ROW($B$7))&gt;0,AC$7&gt;INDEX(T_EMP[TERMINATION DATE],ROW($B33)-ROW($B$7))),"NE",IF(NOT(ISERROR(MATCH(AC$7,L_HOLS,0))),"H",IF(INDEX(L_WKNDVAL,WEEKDAY(AC$7,1))=1,"WKND",INDEX(T_LEAVE[LEAVE TYPE],SUMPRODUCT(--(T_LEAVE[EMPLOYEE NAME]=$B33),--(T_LEAVE[START DATE]&lt;=AC$7),--(T_LEAVE[END DATE]&gt;=AC$7),ROW(T_LEAVE[LEAVE TYPE]))-ROW(T_LEAVE[#Headers]))))))),"")</f>
        <v/>
      </c>
      <c r="AD33" s="90" t="str">
        <f>IFERROR(IF(AD$7="","NA",IF(AD$7&lt;INDEX(T_EMP[START DATE],ROW($B33)-ROW($B$7)),"NE",IF(AND(INDEX(T_EMP[TERMINATION DATE],ROW($B33)-ROW($B$7))&gt;0,AD$7&gt;INDEX(T_EMP[TERMINATION DATE],ROW($B33)-ROW($B$7))),"NE",IF(NOT(ISERROR(MATCH(AD$7,L_HOLS,0))),"H",IF(INDEX(L_WKNDVAL,WEEKDAY(AD$7,1))=1,"WKND",INDEX(T_LEAVE[LEAVE TYPE],SUMPRODUCT(--(T_LEAVE[EMPLOYEE NAME]=$B33),--(T_LEAVE[START DATE]&lt;=AD$7),--(T_LEAVE[END DATE]&gt;=AD$7),ROW(T_LEAVE[LEAVE TYPE]))-ROW(T_LEAVE[#Headers]))))))),"")</f>
        <v/>
      </c>
      <c r="AE33" s="90" t="str">
        <f>IFERROR(IF(AE$7="","NA",IF(AE$7&lt;INDEX(T_EMP[START DATE],ROW($B33)-ROW($B$7)),"NE",IF(AND(INDEX(T_EMP[TERMINATION DATE],ROW($B33)-ROW($B$7))&gt;0,AE$7&gt;INDEX(T_EMP[TERMINATION DATE],ROW($B33)-ROW($B$7))),"NE",IF(NOT(ISERROR(MATCH(AE$7,L_HOLS,0))),"H",IF(INDEX(L_WKNDVAL,WEEKDAY(AE$7,1))=1,"WKND",INDEX(T_LEAVE[LEAVE TYPE],SUMPRODUCT(--(T_LEAVE[EMPLOYEE NAME]=$B33),--(T_LEAVE[START DATE]&lt;=AE$7),--(T_LEAVE[END DATE]&gt;=AE$7),ROW(T_LEAVE[LEAVE TYPE]))-ROW(T_LEAVE[#Headers]))))))),"")</f>
        <v/>
      </c>
      <c r="AF33" s="90" t="str">
        <f>IFERROR(IF(AF$7="","NA",IF(AF$7&lt;INDEX(T_EMP[START DATE],ROW($B33)-ROW($B$7)),"NE",IF(AND(INDEX(T_EMP[TERMINATION DATE],ROW($B33)-ROW($B$7))&gt;0,AF$7&gt;INDEX(T_EMP[TERMINATION DATE],ROW($B33)-ROW($B$7))),"NE",IF(NOT(ISERROR(MATCH(AF$7,L_HOLS,0))),"H",IF(INDEX(L_WKNDVAL,WEEKDAY(AF$7,1))=1,"WKND",INDEX(T_LEAVE[LEAVE TYPE],SUMPRODUCT(--(T_LEAVE[EMPLOYEE NAME]=$B33),--(T_LEAVE[START DATE]&lt;=AF$7),--(T_LEAVE[END DATE]&gt;=AF$7),ROW(T_LEAVE[LEAVE TYPE]))-ROW(T_LEAVE[#Headers]))))))),"")</f>
        <v/>
      </c>
      <c r="AG33" s="90" t="str">
        <f>IFERROR(IF(AG$7="","NA",IF(AG$7&lt;INDEX(T_EMP[START DATE],ROW($B33)-ROW($B$7)),"NE",IF(AND(INDEX(T_EMP[TERMINATION DATE],ROW($B33)-ROW($B$7))&gt;0,AG$7&gt;INDEX(T_EMP[TERMINATION DATE],ROW($B33)-ROW($B$7))),"NE",IF(NOT(ISERROR(MATCH(AG$7,L_HOLS,0))),"H",IF(INDEX(L_WKNDVAL,WEEKDAY(AG$7,1))=1,"WKND",INDEX(T_LEAVE[LEAVE TYPE],SUMPRODUCT(--(T_LEAVE[EMPLOYEE NAME]=$B33),--(T_LEAVE[START DATE]&lt;=AG$7),--(T_LEAVE[END DATE]&gt;=AG$7),ROW(T_LEAVE[LEAVE TYPE]))-ROW(T_LEAVE[#Headers]))))))),"")</f>
        <v>NA</v>
      </c>
      <c r="AH33" s="68"/>
      <c r="AI33" s="94" t="str">
        <f>IF(OR($B33="",AI$7=""),"",COUNTIFS($C33:$AG33,AI$7)*INDEX(T_LEAVETYPE[DAY VALUE],1))</f>
        <v/>
      </c>
      <c r="AJ33" s="94" t="str">
        <f>IF(OR($B33="",AJ$7=""),"",COUNTIFS($C33:$AG33,AJ$7)*INDEX(T_LEAVETYPE[DAY VALUE],2))</f>
        <v/>
      </c>
      <c r="AK33" s="94" t="str">
        <f>IF(OR($B33="",AK$7=""),"",COUNTIFS($C33:$AG33,AK$7)*INDEX(T_LEAVETYPE[DAY VALUE],3))</f>
        <v/>
      </c>
      <c r="AL33" s="94" t="str">
        <f>IF(OR($B33="",AL$7=""),"",COUNTIFS($C33:$AG33,AL$7)*INDEX(T_LEAVETYPE[DAY VALUE],4))</f>
        <v/>
      </c>
      <c r="AM33" s="95" t="str">
        <f>IF(OR($B33="",AM$7=""),"",COUNTIFS($C33:$AG33,AM$7)*INDEX(T_LEAVETYPE[DAY VALUE],5))</f>
        <v/>
      </c>
      <c r="AN33" s="98" t="str">
        <f t="shared" si="4"/>
        <v/>
      </c>
      <c r="AO33" s="99" t="str">
        <f t="shared" si="3"/>
        <v/>
      </c>
    </row>
    <row r="34" spans="2:41" x14ac:dyDescent="0.25">
      <c r="B34" s="86" t="str">
        <f>IFERROR(INDEX(T_EMP[EMPLOYEE NAME],ROW(B34)-ROW($B$7)),"")</f>
        <v/>
      </c>
      <c r="C34" s="89" t="str">
        <f>IFERROR(IF(C$7="","NA",IF(C$7&lt;INDEX(T_EMP[START DATE],ROW($B34)-ROW($B$7)),"NE",IF(AND(INDEX(T_EMP[TERMINATION DATE],ROW($B34)-ROW($B$7))&gt;0,C$7&gt;INDEX(T_EMP[TERMINATION DATE],ROW($B34)-ROW($B$7))),"NE",IF(NOT(ISERROR(MATCH(C$7,L_HOLS,0))),"H",IF(INDEX(L_WKNDVAL,WEEKDAY(C$7,1))=1,"WKND",INDEX(T_LEAVE[LEAVE TYPE],SUMPRODUCT(--(T_LEAVE[EMPLOYEE NAME]=$B34),--(T_LEAVE[START DATE]&lt;=C$7),--(T_LEAVE[END DATE]&gt;=C$7),ROW(T_LEAVE[LEAVE TYPE]))-ROW(T_LEAVE[#Headers]))))))),"")</f>
        <v/>
      </c>
      <c r="D34" s="90" t="str">
        <f>IFERROR(IF(D$7="","NA",IF(D$7&lt;INDEX(T_EMP[START DATE],ROW($B34)-ROW($B$7)),"NE",IF(AND(INDEX(T_EMP[TERMINATION DATE],ROW($B34)-ROW($B$7))&gt;0,D$7&gt;INDEX(T_EMP[TERMINATION DATE],ROW($B34)-ROW($B$7))),"NE",IF(NOT(ISERROR(MATCH(D$7,L_HOLS,0))),"H",IF(INDEX(L_WKNDVAL,WEEKDAY(D$7,1))=1,"WKND",INDEX(T_LEAVE[LEAVE TYPE],SUMPRODUCT(--(T_LEAVE[EMPLOYEE NAME]=$B34),--(T_LEAVE[START DATE]&lt;=D$7),--(T_LEAVE[END DATE]&gt;=D$7),ROW(T_LEAVE[LEAVE TYPE]))-ROW(T_LEAVE[#Headers]))))))),"")</f>
        <v/>
      </c>
      <c r="E34" s="90" t="str">
        <f>IFERROR(IF(E$7="","NA",IF(E$7&lt;INDEX(T_EMP[START DATE],ROW($B34)-ROW($B$7)),"NE",IF(AND(INDEX(T_EMP[TERMINATION DATE],ROW($B34)-ROW($B$7))&gt;0,E$7&gt;INDEX(T_EMP[TERMINATION DATE],ROW($B34)-ROW($B$7))),"NE",IF(NOT(ISERROR(MATCH(E$7,L_HOLS,0))),"H",IF(INDEX(L_WKNDVAL,WEEKDAY(E$7,1))=1,"WKND",INDEX(T_LEAVE[LEAVE TYPE],SUMPRODUCT(--(T_LEAVE[EMPLOYEE NAME]=$B34),--(T_LEAVE[START DATE]&lt;=E$7),--(T_LEAVE[END DATE]&gt;=E$7),ROW(T_LEAVE[LEAVE TYPE]))-ROW(T_LEAVE[#Headers]))))))),"")</f>
        <v/>
      </c>
      <c r="F34" s="90" t="str">
        <f>IFERROR(IF(F$7="","NA",IF(F$7&lt;INDEX(T_EMP[START DATE],ROW($B34)-ROW($B$7)),"NE",IF(AND(INDEX(T_EMP[TERMINATION DATE],ROW($B34)-ROW($B$7))&gt;0,F$7&gt;INDEX(T_EMP[TERMINATION DATE],ROW($B34)-ROW($B$7))),"NE",IF(NOT(ISERROR(MATCH(F$7,L_HOLS,0))),"H",IF(INDEX(L_WKNDVAL,WEEKDAY(F$7,1))=1,"WKND",INDEX(T_LEAVE[LEAVE TYPE],SUMPRODUCT(--(T_LEAVE[EMPLOYEE NAME]=$B34),--(T_LEAVE[START DATE]&lt;=F$7),--(T_LEAVE[END DATE]&gt;=F$7),ROW(T_LEAVE[LEAVE TYPE]))-ROW(T_LEAVE[#Headers]))))))),"")</f>
        <v/>
      </c>
      <c r="G34" s="90" t="str">
        <f>IFERROR(IF(G$7="","NA",IF(G$7&lt;INDEX(T_EMP[START DATE],ROW($B34)-ROW($B$7)),"NE",IF(AND(INDEX(T_EMP[TERMINATION DATE],ROW($B34)-ROW($B$7))&gt;0,G$7&gt;INDEX(T_EMP[TERMINATION DATE],ROW($B34)-ROW($B$7))),"NE",IF(NOT(ISERROR(MATCH(G$7,L_HOLS,0))),"H",IF(INDEX(L_WKNDVAL,WEEKDAY(G$7,1))=1,"WKND",INDEX(T_LEAVE[LEAVE TYPE],SUMPRODUCT(--(T_LEAVE[EMPLOYEE NAME]=$B34),--(T_LEAVE[START DATE]&lt;=G$7),--(T_LEAVE[END DATE]&gt;=G$7),ROW(T_LEAVE[LEAVE TYPE]))-ROW(T_LEAVE[#Headers]))))))),"")</f>
        <v/>
      </c>
      <c r="H34" s="90" t="str">
        <f>IFERROR(IF(H$7="","NA",IF(H$7&lt;INDEX(T_EMP[START DATE],ROW($B34)-ROW($B$7)),"NE",IF(AND(INDEX(T_EMP[TERMINATION DATE],ROW($B34)-ROW($B$7))&gt;0,H$7&gt;INDEX(T_EMP[TERMINATION DATE],ROW($B34)-ROW($B$7))),"NE",IF(NOT(ISERROR(MATCH(H$7,L_HOLS,0))),"H",IF(INDEX(L_WKNDVAL,WEEKDAY(H$7,1))=1,"WKND",INDEX(T_LEAVE[LEAVE TYPE],SUMPRODUCT(--(T_LEAVE[EMPLOYEE NAME]=$B34),--(T_LEAVE[START DATE]&lt;=H$7),--(T_LEAVE[END DATE]&gt;=H$7),ROW(T_LEAVE[LEAVE TYPE]))-ROW(T_LEAVE[#Headers]))))))),"")</f>
        <v/>
      </c>
      <c r="I34" s="90" t="str">
        <f>IFERROR(IF(I$7="","NA",IF(I$7&lt;INDEX(T_EMP[START DATE],ROW($B34)-ROW($B$7)),"NE",IF(AND(INDEX(T_EMP[TERMINATION DATE],ROW($B34)-ROW($B$7))&gt;0,I$7&gt;INDEX(T_EMP[TERMINATION DATE],ROW($B34)-ROW($B$7))),"NE",IF(NOT(ISERROR(MATCH(I$7,L_HOLS,0))),"H",IF(INDEX(L_WKNDVAL,WEEKDAY(I$7,1))=1,"WKND",INDEX(T_LEAVE[LEAVE TYPE],SUMPRODUCT(--(T_LEAVE[EMPLOYEE NAME]=$B34),--(T_LEAVE[START DATE]&lt;=I$7),--(T_LEAVE[END DATE]&gt;=I$7),ROW(T_LEAVE[LEAVE TYPE]))-ROW(T_LEAVE[#Headers]))))))),"")</f>
        <v/>
      </c>
      <c r="J34" s="90" t="str">
        <f>IFERROR(IF(J$7="","NA",IF(J$7&lt;INDEX(T_EMP[START DATE],ROW($B34)-ROW($B$7)),"NE",IF(AND(INDEX(T_EMP[TERMINATION DATE],ROW($B34)-ROW($B$7))&gt;0,J$7&gt;INDEX(T_EMP[TERMINATION DATE],ROW($B34)-ROW($B$7))),"NE",IF(NOT(ISERROR(MATCH(J$7,L_HOLS,0))),"H",IF(INDEX(L_WKNDVAL,WEEKDAY(J$7,1))=1,"WKND",INDEX(T_LEAVE[LEAVE TYPE],SUMPRODUCT(--(T_LEAVE[EMPLOYEE NAME]=$B34),--(T_LEAVE[START DATE]&lt;=J$7),--(T_LEAVE[END DATE]&gt;=J$7),ROW(T_LEAVE[LEAVE TYPE]))-ROW(T_LEAVE[#Headers]))))))),"")</f>
        <v/>
      </c>
      <c r="K34" s="90" t="str">
        <f>IFERROR(IF(K$7="","NA",IF(K$7&lt;INDEX(T_EMP[START DATE],ROW($B34)-ROW($B$7)),"NE",IF(AND(INDEX(T_EMP[TERMINATION DATE],ROW($B34)-ROW($B$7))&gt;0,K$7&gt;INDEX(T_EMP[TERMINATION DATE],ROW($B34)-ROW($B$7))),"NE",IF(NOT(ISERROR(MATCH(K$7,L_HOLS,0))),"H",IF(INDEX(L_WKNDVAL,WEEKDAY(K$7,1))=1,"WKND",INDEX(T_LEAVE[LEAVE TYPE],SUMPRODUCT(--(T_LEAVE[EMPLOYEE NAME]=$B34),--(T_LEAVE[START DATE]&lt;=K$7),--(T_LEAVE[END DATE]&gt;=K$7),ROW(T_LEAVE[LEAVE TYPE]))-ROW(T_LEAVE[#Headers]))))))),"")</f>
        <v/>
      </c>
      <c r="L34" s="90" t="str">
        <f>IFERROR(IF(L$7="","NA",IF(L$7&lt;INDEX(T_EMP[START DATE],ROW($B34)-ROW($B$7)),"NE",IF(AND(INDEX(T_EMP[TERMINATION DATE],ROW($B34)-ROW($B$7))&gt;0,L$7&gt;INDEX(T_EMP[TERMINATION DATE],ROW($B34)-ROW($B$7))),"NE",IF(NOT(ISERROR(MATCH(L$7,L_HOLS,0))),"H",IF(INDEX(L_WKNDVAL,WEEKDAY(L$7,1))=1,"WKND",INDEX(T_LEAVE[LEAVE TYPE],SUMPRODUCT(--(T_LEAVE[EMPLOYEE NAME]=$B34),--(T_LEAVE[START DATE]&lt;=L$7),--(T_LEAVE[END DATE]&gt;=L$7),ROW(T_LEAVE[LEAVE TYPE]))-ROW(T_LEAVE[#Headers]))))))),"")</f>
        <v/>
      </c>
      <c r="M34" s="90" t="str">
        <f>IFERROR(IF(M$7="","NA",IF(M$7&lt;INDEX(T_EMP[START DATE],ROW($B34)-ROW($B$7)),"NE",IF(AND(INDEX(T_EMP[TERMINATION DATE],ROW($B34)-ROW($B$7))&gt;0,M$7&gt;INDEX(T_EMP[TERMINATION DATE],ROW($B34)-ROW($B$7))),"NE",IF(NOT(ISERROR(MATCH(M$7,L_HOLS,0))),"H",IF(INDEX(L_WKNDVAL,WEEKDAY(M$7,1))=1,"WKND",INDEX(T_LEAVE[LEAVE TYPE],SUMPRODUCT(--(T_LEAVE[EMPLOYEE NAME]=$B34),--(T_LEAVE[START DATE]&lt;=M$7),--(T_LEAVE[END DATE]&gt;=M$7),ROW(T_LEAVE[LEAVE TYPE]))-ROW(T_LEAVE[#Headers]))))))),"")</f>
        <v/>
      </c>
      <c r="N34" s="90" t="str">
        <f>IFERROR(IF(N$7="","NA",IF(N$7&lt;INDEX(T_EMP[START DATE],ROW($B34)-ROW($B$7)),"NE",IF(AND(INDEX(T_EMP[TERMINATION DATE],ROW($B34)-ROW($B$7))&gt;0,N$7&gt;INDEX(T_EMP[TERMINATION DATE],ROW($B34)-ROW($B$7))),"NE",IF(NOT(ISERROR(MATCH(N$7,L_HOLS,0))),"H",IF(INDEX(L_WKNDVAL,WEEKDAY(N$7,1))=1,"WKND",INDEX(T_LEAVE[LEAVE TYPE],SUMPRODUCT(--(T_LEAVE[EMPLOYEE NAME]=$B34),--(T_LEAVE[START DATE]&lt;=N$7),--(T_LEAVE[END DATE]&gt;=N$7),ROW(T_LEAVE[LEAVE TYPE]))-ROW(T_LEAVE[#Headers]))))))),"")</f>
        <v/>
      </c>
      <c r="O34" s="90" t="str">
        <f>IFERROR(IF(O$7="","NA",IF(O$7&lt;INDEX(T_EMP[START DATE],ROW($B34)-ROW($B$7)),"NE",IF(AND(INDEX(T_EMP[TERMINATION DATE],ROW($B34)-ROW($B$7))&gt;0,O$7&gt;INDEX(T_EMP[TERMINATION DATE],ROW($B34)-ROW($B$7))),"NE",IF(NOT(ISERROR(MATCH(O$7,L_HOLS,0))),"H",IF(INDEX(L_WKNDVAL,WEEKDAY(O$7,1))=1,"WKND",INDEX(T_LEAVE[LEAVE TYPE],SUMPRODUCT(--(T_LEAVE[EMPLOYEE NAME]=$B34),--(T_LEAVE[START DATE]&lt;=O$7),--(T_LEAVE[END DATE]&gt;=O$7),ROW(T_LEAVE[LEAVE TYPE]))-ROW(T_LEAVE[#Headers]))))))),"")</f>
        <v/>
      </c>
      <c r="P34" s="90" t="str">
        <f>IFERROR(IF(P$7="","NA",IF(P$7&lt;INDEX(T_EMP[START DATE],ROW($B34)-ROW($B$7)),"NE",IF(AND(INDEX(T_EMP[TERMINATION DATE],ROW($B34)-ROW($B$7))&gt;0,P$7&gt;INDEX(T_EMP[TERMINATION DATE],ROW($B34)-ROW($B$7))),"NE",IF(NOT(ISERROR(MATCH(P$7,L_HOLS,0))),"H",IF(INDEX(L_WKNDVAL,WEEKDAY(P$7,1))=1,"WKND",INDEX(T_LEAVE[LEAVE TYPE],SUMPRODUCT(--(T_LEAVE[EMPLOYEE NAME]=$B34),--(T_LEAVE[START DATE]&lt;=P$7),--(T_LEAVE[END DATE]&gt;=P$7),ROW(T_LEAVE[LEAVE TYPE]))-ROW(T_LEAVE[#Headers]))))))),"")</f>
        <v/>
      </c>
      <c r="Q34" s="90" t="str">
        <f>IFERROR(IF(Q$7="","NA",IF(Q$7&lt;INDEX(T_EMP[START DATE],ROW($B34)-ROW($B$7)),"NE",IF(AND(INDEX(T_EMP[TERMINATION DATE],ROW($B34)-ROW($B$7))&gt;0,Q$7&gt;INDEX(T_EMP[TERMINATION DATE],ROW($B34)-ROW($B$7))),"NE",IF(NOT(ISERROR(MATCH(Q$7,L_HOLS,0))),"H",IF(INDEX(L_WKNDVAL,WEEKDAY(Q$7,1))=1,"WKND",INDEX(T_LEAVE[LEAVE TYPE],SUMPRODUCT(--(T_LEAVE[EMPLOYEE NAME]=$B34),--(T_LEAVE[START DATE]&lt;=Q$7),--(T_LEAVE[END DATE]&gt;=Q$7),ROW(T_LEAVE[LEAVE TYPE]))-ROW(T_LEAVE[#Headers]))))))),"")</f>
        <v/>
      </c>
      <c r="R34" s="90" t="str">
        <f>IFERROR(IF(R$7="","NA",IF(R$7&lt;INDEX(T_EMP[START DATE],ROW($B34)-ROW($B$7)),"NE",IF(AND(INDEX(T_EMP[TERMINATION DATE],ROW($B34)-ROW($B$7))&gt;0,R$7&gt;INDEX(T_EMP[TERMINATION DATE],ROW($B34)-ROW($B$7))),"NE",IF(NOT(ISERROR(MATCH(R$7,L_HOLS,0))),"H",IF(INDEX(L_WKNDVAL,WEEKDAY(R$7,1))=1,"WKND",INDEX(T_LEAVE[LEAVE TYPE],SUMPRODUCT(--(T_LEAVE[EMPLOYEE NAME]=$B34),--(T_LEAVE[START DATE]&lt;=R$7),--(T_LEAVE[END DATE]&gt;=R$7),ROW(T_LEAVE[LEAVE TYPE]))-ROW(T_LEAVE[#Headers]))))))),"")</f>
        <v/>
      </c>
      <c r="S34" s="90" t="str">
        <f>IFERROR(IF(S$7="","NA",IF(S$7&lt;INDEX(T_EMP[START DATE],ROW($B34)-ROW($B$7)),"NE",IF(AND(INDEX(T_EMP[TERMINATION DATE],ROW($B34)-ROW($B$7))&gt;0,S$7&gt;INDEX(T_EMP[TERMINATION DATE],ROW($B34)-ROW($B$7))),"NE",IF(NOT(ISERROR(MATCH(S$7,L_HOLS,0))),"H",IF(INDEX(L_WKNDVAL,WEEKDAY(S$7,1))=1,"WKND",INDEX(T_LEAVE[LEAVE TYPE],SUMPRODUCT(--(T_LEAVE[EMPLOYEE NAME]=$B34),--(T_LEAVE[START DATE]&lt;=S$7),--(T_LEAVE[END DATE]&gt;=S$7),ROW(T_LEAVE[LEAVE TYPE]))-ROW(T_LEAVE[#Headers]))))))),"")</f>
        <v/>
      </c>
      <c r="T34" s="90" t="str">
        <f>IFERROR(IF(T$7="","NA",IF(T$7&lt;INDEX(T_EMP[START DATE],ROW($B34)-ROW($B$7)),"NE",IF(AND(INDEX(T_EMP[TERMINATION DATE],ROW($B34)-ROW($B$7))&gt;0,T$7&gt;INDEX(T_EMP[TERMINATION DATE],ROW($B34)-ROW($B$7))),"NE",IF(NOT(ISERROR(MATCH(T$7,L_HOLS,0))),"H",IF(INDEX(L_WKNDVAL,WEEKDAY(T$7,1))=1,"WKND",INDEX(T_LEAVE[LEAVE TYPE],SUMPRODUCT(--(T_LEAVE[EMPLOYEE NAME]=$B34),--(T_LEAVE[START DATE]&lt;=T$7),--(T_LEAVE[END DATE]&gt;=T$7),ROW(T_LEAVE[LEAVE TYPE]))-ROW(T_LEAVE[#Headers]))))))),"")</f>
        <v/>
      </c>
      <c r="U34" s="90" t="str">
        <f>IFERROR(IF(U$7="","NA",IF(U$7&lt;INDEX(T_EMP[START DATE],ROW($B34)-ROW($B$7)),"NE",IF(AND(INDEX(T_EMP[TERMINATION DATE],ROW($B34)-ROW($B$7))&gt;0,U$7&gt;INDEX(T_EMP[TERMINATION DATE],ROW($B34)-ROW($B$7))),"NE",IF(NOT(ISERROR(MATCH(U$7,L_HOLS,0))),"H",IF(INDEX(L_WKNDVAL,WEEKDAY(U$7,1))=1,"WKND",INDEX(T_LEAVE[LEAVE TYPE],SUMPRODUCT(--(T_LEAVE[EMPLOYEE NAME]=$B34),--(T_LEAVE[START DATE]&lt;=U$7),--(T_LEAVE[END DATE]&gt;=U$7),ROW(T_LEAVE[LEAVE TYPE]))-ROW(T_LEAVE[#Headers]))))))),"")</f>
        <v/>
      </c>
      <c r="V34" s="90" t="str">
        <f>IFERROR(IF(V$7="","NA",IF(V$7&lt;INDEX(T_EMP[START DATE],ROW($B34)-ROW($B$7)),"NE",IF(AND(INDEX(T_EMP[TERMINATION DATE],ROW($B34)-ROW($B$7))&gt;0,V$7&gt;INDEX(T_EMP[TERMINATION DATE],ROW($B34)-ROW($B$7))),"NE",IF(NOT(ISERROR(MATCH(V$7,L_HOLS,0))),"H",IF(INDEX(L_WKNDVAL,WEEKDAY(V$7,1))=1,"WKND",INDEX(T_LEAVE[LEAVE TYPE],SUMPRODUCT(--(T_LEAVE[EMPLOYEE NAME]=$B34),--(T_LEAVE[START DATE]&lt;=V$7),--(T_LEAVE[END DATE]&gt;=V$7),ROW(T_LEAVE[LEAVE TYPE]))-ROW(T_LEAVE[#Headers]))))))),"")</f>
        <v/>
      </c>
      <c r="W34" s="90" t="str">
        <f>IFERROR(IF(W$7="","NA",IF(W$7&lt;INDEX(T_EMP[START DATE],ROW($B34)-ROW($B$7)),"NE",IF(AND(INDEX(T_EMP[TERMINATION DATE],ROW($B34)-ROW($B$7))&gt;0,W$7&gt;INDEX(T_EMP[TERMINATION DATE],ROW($B34)-ROW($B$7))),"NE",IF(NOT(ISERROR(MATCH(W$7,L_HOLS,0))),"H",IF(INDEX(L_WKNDVAL,WEEKDAY(W$7,1))=1,"WKND",INDEX(T_LEAVE[LEAVE TYPE],SUMPRODUCT(--(T_LEAVE[EMPLOYEE NAME]=$B34),--(T_LEAVE[START DATE]&lt;=W$7),--(T_LEAVE[END DATE]&gt;=W$7),ROW(T_LEAVE[LEAVE TYPE]))-ROW(T_LEAVE[#Headers]))))))),"")</f>
        <v/>
      </c>
      <c r="X34" s="90" t="str">
        <f>IFERROR(IF(X$7="","NA",IF(X$7&lt;INDEX(T_EMP[START DATE],ROW($B34)-ROW($B$7)),"NE",IF(AND(INDEX(T_EMP[TERMINATION DATE],ROW($B34)-ROW($B$7))&gt;0,X$7&gt;INDEX(T_EMP[TERMINATION DATE],ROW($B34)-ROW($B$7))),"NE",IF(NOT(ISERROR(MATCH(X$7,L_HOLS,0))),"H",IF(INDEX(L_WKNDVAL,WEEKDAY(X$7,1))=1,"WKND",INDEX(T_LEAVE[LEAVE TYPE],SUMPRODUCT(--(T_LEAVE[EMPLOYEE NAME]=$B34),--(T_LEAVE[START DATE]&lt;=X$7),--(T_LEAVE[END DATE]&gt;=X$7),ROW(T_LEAVE[LEAVE TYPE]))-ROW(T_LEAVE[#Headers]))))))),"")</f>
        <v/>
      </c>
      <c r="Y34" s="90" t="str">
        <f>IFERROR(IF(Y$7="","NA",IF(Y$7&lt;INDEX(T_EMP[START DATE],ROW($B34)-ROW($B$7)),"NE",IF(AND(INDEX(T_EMP[TERMINATION DATE],ROW($B34)-ROW($B$7))&gt;0,Y$7&gt;INDEX(T_EMP[TERMINATION DATE],ROW($B34)-ROW($B$7))),"NE",IF(NOT(ISERROR(MATCH(Y$7,L_HOLS,0))),"H",IF(INDEX(L_WKNDVAL,WEEKDAY(Y$7,1))=1,"WKND",INDEX(T_LEAVE[LEAVE TYPE],SUMPRODUCT(--(T_LEAVE[EMPLOYEE NAME]=$B34),--(T_LEAVE[START DATE]&lt;=Y$7),--(T_LEAVE[END DATE]&gt;=Y$7),ROW(T_LEAVE[LEAVE TYPE]))-ROW(T_LEAVE[#Headers]))))))),"")</f>
        <v/>
      </c>
      <c r="Z34" s="90" t="str">
        <f>IFERROR(IF(Z$7="","NA",IF(Z$7&lt;INDEX(T_EMP[START DATE],ROW($B34)-ROW($B$7)),"NE",IF(AND(INDEX(T_EMP[TERMINATION DATE],ROW($B34)-ROW($B$7))&gt;0,Z$7&gt;INDEX(T_EMP[TERMINATION DATE],ROW($B34)-ROW($B$7))),"NE",IF(NOT(ISERROR(MATCH(Z$7,L_HOLS,0))),"H",IF(INDEX(L_WKNDVAL,WEEKDAY(Z$7,1))=1,"WKND",INDEX(T_LEAVE[LEAVE TYPE],SUMPRODUCT(--(T_LEAVE[EMPLOYEE NAME]=$B34),--(T_LEAVE[START DATE]&lt;=Z$7),--(T_LEAVE[END DATE]&gt;=Z$7),ROW(T_LEAVE[LEAVE TYPE]))-ROW(T_LEAVE[#Headers]))))))),"")</f>
        <v/>
      </c>
      <c r="AA34" s="90" t="str">
        <f>IFERROR(IF(AA$7="","NA",IF(AA$7&lt;INDEX(T_EMP[START DATE],ROW($B34)-ROW($B$7)),"NE",IF(AND(INDEX(T_EMP[TERMINATION DATE],ROW($B34)-ROW($B$7))&gt;0,AA$7&gt;INDEX(T_EMP[TERMINATION DATE],ROW($B34)-ROW($B$7))),"NE",IF(NOT(ISERROR(MATCH(AA$7,L_HOLS,0))),"H",IF(INDEX(L_WKNDVAL,WEEKDAY(AA$7,1))=1,"WKND",INDEX(T_LEAVE[LEAVE TYPE],SUMPRODUCT(--(T_LEAVE[EMPLOYEE NAME]=$B34),--(T_LEAVE[START DATE]&lt;=AA$7),--(T_LEAVE[END DATE]&gt;=AA$7),ROW(T_LEAVE[LEAVE TYPE]))-ROW(T_LEAVE[#Headers]))))))),"")</f>
        <v/>
      </c>
      <c r="AB34" s="90" t="str">
        <f>IFERROR(IF(AB$7="","NA",IF(AB$7&lt;INDEX(T_EMP[START DATE],ROW($B34)-ROW($B$7)),"NE",IF(AND(INDEX(T_EMP[TERMINATION DATE],ROW($B34)-ROW($B$7))&gt;0,AB$7&gt;INDEX(T_EMP[TERMINATION DATE],ROW($B34)-ROW($B$7))),"NE",IF(NOT(ISERROR(MATCH(AB$7,L_HOLS,0))),"H",IF(INDEX(L_WKNDVAL,WEEKDAY(AB$7,1))=1,"WKND",INDEX(T_LEAVE[LEAVE TYPE],SUMPRODUCT(--(T_LEAVE[EMPLOYEE NAME]=$B34),--(T_LEAVE[START DATE]&lt;=AB$7),--(T_LEAVE[END DATE]&gt;=AB$7),ROW(T_LEAVE[LEAVE TYPE]))-ROW(T_LEAVE[#Headers]))))))),"")</f>
        <v/>
      </c>
      <c r="AC34" s="90" t="str">
        <f>IFERROR(IF(AC$7="","NA",IF(AC$7&lt;INDEX(T_EMP[START DATE],ROW($B34)-ROW($B$7)),"NE",IF(AND(INDEX(T_EMP[TERMINATION DATE],ROW($B34)-ROW($B$7))&gt;0,AC$7&gt;INDEX(T_EMP[TERMINATION DATE],ROW($B34)-ROW($B$7))),"NE",IF(NOT(ISERROR(MATCH(AC$7,L_HOLS,0))),"H",IF(INDEX(L_WKNDVAL,WEEKDAY(AC$7,1))=1,"WKND",INDEX(T_LEAVE[LEAVE TYPE],SUMPRODUCT(--(T_LEAVE[EMPLOYEE NAME]=$B34),--(T_LEAVE[START DATE]&lt;=AC$7),--(T_LEAVE[END DATE]&gt;=AC$7),ROW(T_LEAVE[LEAVE TYPE]))-ROW(T_LEAVE[#Headers]))))))),"")</f>
        <v/>
      </c>
      <c r="AD34" s="90" t="str">
        <f>IFERROR(IF(AD$7="","NA",IF(AD$7&lt;INDEX(T_EMP[START DATE],ROW($B34)-ROW($B$7)),"NE",IF(AND(INDEX(T_EMP[TERMINATION DATE],ROW($B34)-ROW($B$7))&gt;0,AD$7&gt;INDEX(T_EMP[TERMINATION DATE],ROW($B34)-ROW($B$7))),"NE",IF(NOT(ISERROR(MATCH(AD$7,L_HOLS,0))),"H",IF(INDEX(L_WKNDVAL,WEEKDAY(AD$7,1))=1,"WKND",INDEX(T_LEAVE[LEAVE TYPE],SUMPRODUCT(--(T_LEAVE[EMPLOYEE NAME]=$B34),--(T_LEAVE[START DATE]&lt;=AD$7),--(T_LEAVE[END DATE]&gt;=AD$7),ROW(T_LEAVE[LEAVE TYPE]))-ROW(T_LEAVE[#Headers]))))))),"")</f>
        <v/>
      </c>
      <c r="AE34" s="90" t="str">
        <f>IFERROR(IF(AE$7="","NA",IF(AE$7&lt;INDEX(T_EMP[START DATE],ROW($B34)-ROW($B$7)),"NE",IF(AND(INDEX(T_EMP[TERMINATION DATE],ROW($B34)-ROW($B$7))&gt;0,AE$7&gt;INDEX(T_EMP[TERMINATION DATE],ROW($B34)-ROW($B$7))),"NE",IF(NOT(ISERROR(MATCH(AE$7,L_HOLS,0))),"H",IF(INDEX(L_WKNDVAL,WEEKDAY(AE$7,1))=1,"WKND",INDEX(T_LEAVE[LEAVE TYPE],SUMPRODUCT(--(T_LEAVE[EMPLOYEE NAME]=$B34),--(T_LEAVE[START DATE]&lt;=AE$7),--(T_LEAVE[END DATE]&gt;=AE$7),ROW(T_LEAVE[LEAVE TYPE]))-ROW(T_LEAVE[#Headers]))))))),"")</f>
        <v/>
      </c>
      <c r="AF34" s="90" t="str">
        <f>IFERROR(IF(AF$7="","NA",IF(AF$7&lt;INDEX(T_EMP[START DATE],ROW($B34)-ROW($B$7)),"NE",IF(AND(INDEX(T_EMP[TERMINATION DATE],ROW($B34)-ROW($B$7))&gt;0,AF$7&gt;INDEX(T_EMP[TERMINATION DATE],ROW($B34)-ROW($B$7))),"NE",IF(NOT(ISERROR(MATCH(AF$7,L_HOLS,0))),"H",IF(INDEX(L_WKNDVAL,WEEKDAY(AF$7,1))=1,"WKND",INDEX(T_LEAVE[LEAVE TYPE],SUMPRODUCT(--(T_LEAVE[EMPLOYEE NAME]=$B34),--(T_LEAVE[START DATE]&lt;=AF$7),--(T_LEAVE[END DATE]&gt;=AF$7),ROW(T_LEAVE[LEAVE TYPE]))-ROW(T_LEAVE[#Headers]))))))),"")</f>
        <v/>
      </c>
      <c r="AG34" s="90" t="str">
        <f>IFERROR(IF(AG$7="","NA",IF(AG$7&lt;INDEX(T_EMP[START DATE],ROW($B34)-ROW($B$7)),"NE",IF(AND(INDEX(T_EMP[TERMINATION DATE],ROW($B34)-ROW($B$7))&gt;0,AG$7&gt;INDEX(T_EMP[TERMINATION DATE],ROW($B34)-ROW($B$7))),"NE",IF(NOT(ISERROR(MATCH(AG$7,L_HOLS,0))),"H",IF(INDEX(L_WKNDVAL,WEEKDAY(AG$7,1))=1,"WKND",INDEX(T_LEAVE[LEAVE TYPE],SUMPRODUCT(--(T_LEAVE[EMPLOYEE NAME]=$B34),--(T_LEAVE[START DATE]&lt;=AG$7),--(T_LEAVE[END DATE]&gt;=AG$7),ROW(T_LEAVE[LEAVE TYPE]))-ROW(T_LEAVE[#Headers]))))))),"")</f>
        <v>NA</v>
      </c>
      <c r="AH34" s="68"/>
      <c r="AI34" s="94" t="str">
        <f>IF(OR($B34="",AI$7=""),"",COUNTIFS($C34:$AG34,AI$7)*INDEX(T_LEAVETYPE[DAY VALUE],1))</f>
        <v/>
      </c>
      <c r="AJ34" s="94" t="str">
        <f>IF(OR($B34="",AJ$7=""),"",COUNTIFS($C34:$AG34,AJ$7)*INDEX(T_LEAVETYPE[DAY VALUE],2))</f>
        <v/>
      </c>
      <c r="AK34" s="94" t="str">
        <f>IF(OR($B34="",AK$7=""),"",COUNTIFS($C34:$AG34,AK$7)*INDEX(T_LEAVETYPE[DAY VALUE],3))</f>
        <v/>
      </c>
      <c r="AL34" s="94" t="str">
        <f>IF(OR($B34="",AL$7=""),"",COUNTIFS($C34:$AG34,AL$7)*INDEX(T_LEAVETYPE[DAY VALUE],4))</f>
        <v/>
      </c>
      <c r="AM34" s="95" t="str">
        <f>IF(OR($B34="",AM$7=""),"",COUNTIFS($C34:$AG34,AM$7)*INDEX(T_LEAVETYPE[DAY VALUE],5))</f>
        <v/>
      </c>
      <c r="AN34" s="98" t="str">
        <f t="shared" si="4"/>
        <v/>
      </c>
      <c r="AO34" s="99" t="str">
        <f t="shared" si="3"/>
        <v/>
      </c>
    </row>
    <row r="35" spans="2:41" x14ac:dyDescent="0.25">
      <c r="B35" s="86" t="str">
        <f>IFERROR(INDEX(T_EMP[EMPLOYEE NAME],ROW(B35)-ROW($B$7)),"")</f>
        <v/>
      </c>
      <c r="C35" s="89" t="str">
        <f>IFERROR(IF(C$7="","NA",IF(C$7&lt;INDEX(T_EMP[START DATE],ROW($B35)-ROW($B$7)),"NE",IF(AND(INDEX(T_EMP[TERMINATION DATE],ROW($B35)-ROW($B$7))&gt;0,C$7&gt;INDEX(T_EMP[TERMINATION DATE],ROW($B35)-ROW($B$7))),"NE",IF(NOT(ISERROR(MATCH(C$7,L_HOLS,0))),"H",IF(INDEX(L_WKNDVAL,WEEKDAY(C$7,1))=1,"WKND",INDEX(T_LEAVE[LEAVE TYPE],SUMPRODUCT(--(T_LEAVE[EMPLOYEE NAME]=$B35),--(T_LEAVE[START DATE]&lt;=C$7),--(T_LEAVE[END DATE]&gt;=C$7),ROW(T_LEAVE[LEAVE TYPE]))-ROW(T_LEAVE[#Headers]))))))),"")</f>
        <v/>
      </c>
      <c r="D35" s="90" t="str">
        <f>IFERROR(IF(D$7="","NA",IF(D$7&lt;INDEX(T_EMP[START DATE],ROW($B35)-ROW($B$7)),"NE",IF(AND(INDEX(T_EMP[TERMINATION DATE],ROW($B35)-ROW($B$7))&gt;0,D$7&gt;INDEX(T_EMP[TERMINATION DATE],ROW($B35)-ROW($B$7))),"NE",IF(NOT(ISERROR(MATCH(D$7,L_HOLS,0))),"H",IF(INDEX(L_WKNDVAL,WEEKDAY(D$7,1))=1,"WKND",INDEX(T_LEAVE[LEAVE TYPE],SUMPRODUCT(--(T_LEAVE[EMPLOYEE NAME]=$B35),--(T_LEAVE[START DATE]&lt;=D$7),--(T_LEAVE[END DATE]&gt;=D$7),ROW(T_LEAVE[LEAVE TYPE]))-ROW(T_LEAVE[#Headers]))))))),"")</f>
        <v/>
      </c>
      <c r="E35" s="90" t="str">
        <f>IFERROR(IF(E$7="","NA",IF(E$7&lt;INDEX(T_EMP[START DATE],ROW($B35)-ROW($B$7)),"NE",IF(AND(INDEX(T_EMP[TERMINATION DATE],ROW($B35)-ROW($B$7))&gt;0,E$7&gt;INDEX(T_EMP[TERMINATION DATE],ROW($B35)-ROW($B$7))),"NE",IF(NOT(ISERROR(MATCH(E$7,L_HOLS,0))),"H",IF(INDEX(L_WKNDVAL,WEEKDAY(E$7,1))=1,"WKND",INDEX(T_LEAVE[LEAVE TYPE],SUMPRODUCT(--(T_LEAVE[EMPLOYEE NAME]=$B35),--(T_LEAVE[START DATE]&lt;=E$7),--(T_LEAVE[END DATE]&gt;=E$7),ROW(T_LEAVE[LEAVE TYPE]))-ROW(T_LEAVE[#Headers]))))))),"")</f>
        <v/>
      </c>
      <c r="F35" s="90" t="str">
        <f>IFERROR(IF(F$7="","NA",IF(F$7&lt;INDEX(T_EMP[START DATE],ROW($B35)-ROW($B$7)),"NE",IF(AND(INDEX(T_EMP[TERMINATION DATE],ROW($B35)-ROW($B$7))&gt;0,F$7&gt;INDEX(T_EMP[TERMINATION DATE],ROW($B35)-ROW($B$7))),"NE",IF(NOT(ISERROR(MATCH(F$7,L_HOLS,0))),"H",IF(INDEX(L_WKNDVAL,WEEKDAY(F$7,1))=1,"WKND",INDEX(T_LEAVE[LEAVE TYPE],SUMPRODUCT(--(T_LEAVE[EMPLOYEE NAME]=$B35),--(T_LEAVE[START DATE]&lt;=F$7),--(T_LEAVE[END DATE]&gt;=F$7),ROW(T_LEAVE[LEAVE TYPE]))-ROW(T_LEAVE[#Headers]))))))),"")</f>
        <v/>
      </c>
      <c r="G35" s="90" t="str">
        <f>IFERROR(IF(G$7="","NA",IF(G$7&lt;INDEX(T_EMP[START DATE],ROW($B35)-ROW($B$7)),"NE",IF(AND(INDEX(T_EMP[TERMINATION DATE],ROW($B35)-ROW($B$7))&gt;0,G$7&gt;INDEX(T_EMP[TERMINATION DATE],ROW($B35)-ROW($B$7))),"NE",IF(NOT(ISERROR(MATCH(G$7,L_HOLS,0))),"H",IF(INDEX(L_WKNDVAL,WEEKDAY(G$7,1))=1,"WKND",INDEX(T_LEAVE[LEAVE TYPE],SUMPRODUCT(--(T_LEAVE[EMPLOYEE NAME]=$B35),--(T_LEAVE[START DATE]&lt;=G$7),--(T_LEAVE[END DATE]&gt;=G$7),ROW(T_LEAVE[LEAVE TYPE]))-ROW(T_LEAVE[#Headers]))))))),"")</f>
        <v/>
      </c>
      <c r="H35" s="90" t="str">
        <f>IFERROR(IF(H$7="","NA",IF(H$7&lt;INDEX(T_EMP[START DATE],ROW($B35)-ROW($B$7)),"NE",IF(AND(INDEX(T_EMP[TERMINATION DATE],ROW($B35)-ROW($B$7))&gt;0,H$7&gt;INDEX(T_EMP[TERMINATION DATE],ROW($B35)-ROW($B$7))),"NE",IF(NOT(ISERROR(MATCH(H$7,L_HOLS,0))),"H",IF(INDEX(L_WKNDVAL,WEEKDAY(H$7,1))=1,"WKND",INDEX(T_LEAVE[LEAVE TYPE],SUMPRODUCT(--(T_LEAVE[EMPLOYEE NAME]=$B35),--(T_LEAVE[START DATE]&lt;=H$7),--(T_LEAVE[END DATE]&gt;=H$7),ROW(T_LEAVE[LEAVE TYPE]))-ROW(T_LEAVE[#Headers]))))))),"")</f>
        <v/>
      </c>
      <c r="I35" s="90" t="str">
        <f>IFERROR(IF(I$7="","NA",IF(I$7&lt;INDEX(T_EMP[START DATE],ROW($B35)-ROW($B$7)),"NE",IF(AND(INDEX(T_EMP[TERMINATION DATE],ROW($B35)-ROW($B$7))&gt;0,I$7&gt;INDEX(T_EMP[TERMINATION DATE],ROW($B35)-ROW($B$7))),"NE",IF(NOT(ISERROR(MATCH(I$7,L_HOLS,0))),"H",IF(INDEX(L_WKNDVAL,WEEKDAY(I$7,1))=1,"WKND",INDEX(T_LEAVE[LEAVE TYPE],SUMPRODUCT(--(T_LEAVE[EMPLOYEE NAME]=$B35),--(T_LEAVE[START DATE]&lt;=I$7),--(T_LEAVE[END DATE]&gt;=I$7),ROW(T_LEAVE[LEAVE TYPE]))-ROW(T_LEAVE[#Headers]))))))),"")</f>
        <v/>
      </c>
      <c r="J35" s="90" t="str">
        <f>IFERROR(IF(J$7="","NA",IF(J$7&lt;INDEX(T_EMP[START DATE],ROW($B35)-ROW($B$7)),"NE",IF(AND(INDEX(T_EMP[TERMINATION DATE],ROW($B35)-ROW($B$7))&gt;0,J$7&gt;INDEX(T_EMP[TERMINATION DATE],ROW($B35)-ROW($B$7))),"NE",IF(NOT(ISERROR(MATCH(J$7,L_HOLS,0))),"H",IF(INDEX(L_WKNDVAL,WEEKDAY(J$7,1))=1,"WKND",INDEX(T_LEAVE[LEAVE TYPE],SUMPRODUCT(--(T_LEAVE[EMPLOYEE NAME]=$B35),--(T_LEAVE[START DATE]&lt;=J$7),--(T_LEAVE[END DATE]&gt;=J$7),ROW(T_LEAVE[LEAVE TYPE]))-ROW(T_LEAVE[#Headers]))))))),"")</f>
        <v/>
      </c>
      <c r="K35" s="90" t="str">
        <f>IFERROR(IF(K$7="","NA",IF(K$7&lt;INDEX(T_EMP[START DATE],ROW($B35)-ROW($B$7)),"NE",IF(AND(INDEX(T_EMP[TERMINATION DATE],ROW($B35)-ROW($B$7))&gt;0,K$7&gt;INDEX(T_EMP[TERMINATION DATE],ROW($B35)-ROW($B$7))),"NE",IF(NOT(ISERROR(MATCH(K$7,L_HOLS,0))),"H",IF(INDEX(L_WKNDVAL,WEEKDAY(K$7,1))=1,"WKND",INDEX(T_LEAVE[LEAVE TYPE],SUMPRODUCT(--(T_LEAVE[EMPLOYEE NAME]=$B35),--(T_LEAVE[START DATE]&lt;=K$7),--(T_LEAVE[END DATE]&gt;=K$7),ROW(T_LEAVE[LEAVE TYPE]))-ROW(T_LEAVE[#Headers]))))))),"")</f>
        <v/>
      </c>
      <c r="L35" s="90" t="str">
        <f>IFERROR(IF(L$7="","NA",IF(L$7&lt;INDEX(T_EMP[START DATE],ROW($B35)-ROW($B$7)),"NE",IF(AND(INDEX(T_EMP[TERMINATION DATE],ROW($B35)-ROW($B$7))&gt;0,L$7&gt;INDEX(T_EMP[TERMINATION DATE],ROW($B35)-ROW($B$7))),"NE",IF(NOT(ISERROR(MATCH(L$7,L_HOLS,0))),"H",IF(INDEX(L_WKNDVAL,WEEKDAY(L$7,1))=1,"WKND",INDEX(T_LEAVE[LEAVE TYPE],SUMPRODUCT(--(T_LEAVE[EMPLOYEE NAME]=$B35),--(T_LEAVE[START DATE]&lt;=L$7),--(T_LEAVE[END DATE]&gt;=L$7),ROW(T_LEAVE[LEAVE TYPE]))-ROW(T_LEAVE[#Headers]))))))),"")</f>
        <v/>
      </c>
      <c r="M35" s="90" t="str">
        <f>IFERROR(IF(M$7="","NA",IF(M$7&lt;INDEX(T_EMP[START DATE],ROW($B35)-ROW($B$7)),"NE",IF(AND(INDEX(T_EMP[TERMINATION DATE],ROW($B35)-ROW($B$7))&gt;0,M$7&gt;INDEX(T_EMP[TERMINATION DATE],ROW($B35)-ROW($B$7))),"NE",IF(NOT(ISERROR(MATCH(M$7,L_HOLS,0))),"H",IF(INDEX(L_WKNDVAL,WEEKDAY(M$7,1))=1,"WKND",INDEX(T_LEAVE[LEAVE TYPE],SUMPRODUCT(--(T_LEAVE[EMPLOYEE NAME]=$B35),--(T_LEAVE[START DATE]&lt;=M$7),--(T_LEAVE[END DATE]&gt;=M$7),ROW(T_LEAVE[LEAVE TYPE]))-ROW(T_LEAVE[#Headers]))))))),"")</f>
        <v/>
      </c>
      <c r="N35" s="90" t="str">
        <f>IFERROR(IF(N$7="","NA",IF(N$7&lt;INDEX(T_EMP[START DATE],ROW($B35)-ROW($B$7)),"NE",IF(AND(INDEX(T_EMP[TERMINATION DATE],ROW($B35)-ROW($B$7))&gt;0,N$7&gt;INDEX(T_EMP[TERMINATION DATE],ROW($B35)-ROW($B$7))),"NE",IF(NOT(ISERROR(MATCH(N$7,L_HOLS,0))),"H",IF(INDEX(L_WKNDVAL,WEEKDAY(N$7,1))=1,"WKND",INDEX(T_LEAVE[LEAVE TYPE],SUMPRODUCT(--(T_LEAVE[EMPLOYEE NAME]=$B35),--(T_LEAVE[START DATE]&lt;=N$7),--(T_LEAVE[END DATE]&gt;=N$7),ROW(T_LEAVE[LEAVE TYPE]))-ROW(T_LEAVE[#Headers]))))))),"")</f>
        <v/>
      </c>
      <c r="O35" s="90" t="str">
        <f>IFERROR(IF(O$7="","NA",IF(O$7&lt;INDEX(T_EMP[START DATE],ROW($B35)-ROW($B$7)),"NE",IF(AND(INDEX(T_EMP[TERMINATION DATE],ROW($B35)-ROW($B$7))&gt;0,O$7&gt;INDEX(T_EMP[TERMINATION DATE],ROW($B35)-ROW($B$7))),"NE",IF(NOT(ISERROR(MATCH(O$7,L_HOLS,0))),"H",IF(INDEX(L_WKNDVAL,WEEKDAY(O$7,1))=1,"WKND",INDEX(T_LEAVE[LEAVE TYPE],SUMPRODUCT(--(T_LEAVE[EMPLOYEE NAME]=$B35),--(T_LEAVE[START DATE]&lt;=O$7),--(T_LEAVE[END DATE]&gt;=O$7),ROW(T_LEAVE[LEAVE TYPE]))-ROW(T_LEAVE[#Headers]))))))),"")</f>
        <v/>
      </c>
      <c r="P35" s="90" t="str">
        <f>IFERROR(IF(P$7="","NA",IF(P$7&lt;INDEX(T_EMP[START DATE],ROW($B35)-ROW($B$7)),"NE",IF(AND(INDEX(T_EMP[TERMINATION DATE],ROW($B35)-ROW($B$7))&gt;0,P$7&gt;INDEX(T_EMP[TERMINATION DATE],ROW($B35)-ROW($B$7))),"NE",IF(NOT(ISERROR(MATCH(P$7,L_HOLS,0))),"H",IF(INDEX(L_WKNDVAL,WEEKDAY(P$7,1))=1,"WKND",INDEX(T_LEAVE[LEAVE TYPE],SUMPRODUCT(--(T_LEAVE[EMPLOYEE NAME]=$B35),--(T_LEAVE[START DATE]&lt;=P$7),--(T_LEAVE[END DATE]&gt;=P$7),ROW(T_LEAVE[LEAVE TYPE]))-ROW(T_LEAVE[#Headers]))))))),"")</f>
        <v/>
      </c>
      <c r="Q35" s="90" t="str">
        <f>IFERROR(IF(Q$7="","NA",IF(Q$7&lt;INDEX(T_EMP[START DATE],ROW($B35)-ROW($B$7)),"NE",IF(AND(INDEX(T_EMP[TERMINATION DATE],ROW($B35)-ROW($B$7))&gt;0,Q$7&gt;INDEX(T_EMP[TERMINATION DATE],ROW($B35)-ROW($B$7))),"NE",IF(NOT(ISERROR(MATCH(Q$7,L_HOLS,0))),"H",IF(INDEX(L_WKNDVAL,WEEKDAY(Q$7,1))=1,"WKND",INDEX(T_LEAVE[LEAVE TYPE],SUMPRODUCT(--(T_LEAVE[EMPLOYEE NAME]=$B35),--(T_LEAVE[START DATE]&lt;=Q$7),--(T_LEAVE[END DATE]&gt;=Q$7),ROW(T_LEAVE[LEAVE TYPE]))-ROW(T_LEAVE[#Headers]))))))),"")</f>
        <v/>
      </c>
      <c r="R35" s="90" t="str">
        <f>IFERROR(IF(R$7="","NA",IF(R$7&lt;INDEX(T_EMP[START DATE],ROW($B35)-ROW($B$7)),"NE",IF(AND(INDEX(T_EMP[TERMINATION DATE],ROW($B35)-ROW($B$7))&gt;0,R$7&gt;INDEX(T_EMP[TERMINATION DATE],ROW($B35)-ROW($B$7))),"NE",IF(NOT(ISERROR(MATCH(R$7,L_HOLS,0))),"H",IF(INDEX(L_WKNDVAL,WEEKDAY(R$7,1))=1,"WKND",INDEX(T_LEAVE[LEAVE TYPE],SUMPRODUCT(--(T_LEAVE[EMPLOYEE NAME]=$B35),--(T_LEAVE[START DATE]&lt;=R$7),--(T_LEAVE[END DATE]&gt;=R$7),ROW(T_LEAVE[LEAVE TYPE]))-ROW(T_LEAVE[#Headers]))))))),"")</f>
        <v/>
      </c>
      <c r="S35" s="90" t="str">
        <f>IFERROR(IF(S$7="","NA",IF(S$7&lt;INDEX(T_EMP[START DATE],ROW($B35)-ROW($B$7)),"NE",IF(AND(INDEX(T_EMP[TERMINATION DATE],ROW($B35)-ROW($B$7))&gt;0,S$7&gt;INDEX(T_EMP[TERMINATION DATE],ROW($B35)-ROW($B$7))),"NE",IF(NOT(ISERROR(MATCH(S$7,L_HOLS,0))),"H",IF(INDEX(L_WKNDVAL,WEEKDAY(S$7,1))=1,"WKND",INDEX(T_LEAVE[LEAVE TYPE],SUMPRODUCT(--(T_LEAVE[EMPLOYEE NAME]=$B35),--(T_LEAVE[START DATE]&lt;=S$7),--(T_LEAVE[END DATE]&gt;=S$7),ROW(T_LEAVE[LEAVE TYPE]))-ROW(T_LEAVE[#Headers]))))))),"")</f>
        <v/>
      </c>
      <c r="T35" s="90" t="str">
        <f>IFERROR(IF(T$7="","NA",IF(T$7&lt;INDEX(T_EMP[START DATE],ROW($B35)-ROW($B$7)),"NE",IF(AND(INDEX(T_EMP[TERMINATION DATE],ROW($B35)-ROW($B$7))&gt;0,T$7&gt;INDEX(T_EMP[TERMINATION DATE],ROW($B35)-ROW($B$7))),"NE",IF(NOT(ISERROR(MATCH(T$7,L_HOLS,0))),"H",IF(INDEX(L_WKNDVAL,WEEKDAY(T$7,1))=1,"WKND",INDEX(T_LEAVE[LEAVE TYPE],SUMPRODUCT(--(T_LEAVE[EMPLOYEE NAME]=$B35),--(T_LEAVE[START DATE]&lt;=T$7),--(T_LEAVE[END DATE]&gt;=T$7),ROW(T_LEAVE[LEAVE TYPE]))-ROW(T_LEAVE[#Headers]))))))),"")</f>
        <v/>
      </c>
      <c r="U35" s="90" t="str">
        <f>IFERROR(IF(U$7="","NA",IF(U$7&lt;INDEX(T_EMP[START DATE],ROW($B35)-ROW($B$7)),"NE",IF(AND(INDEX(T_EMP[TERMINATION DATE],ROW($B35)-ROW($B$7))&gt;0,U$7&gt;INDEX(T_EMP[TERMINATION DATE],ROW($B35)-ROW($B$7))),"NE",IF(NOT(ISERROR(MATCH(U$7,L_HOLS,0))),"H",IF(INDEX(L_WKNDVAL,WEEKDAY(U$7,1))=1,"WKND",INDEX(T_LEAVE[LEAVE TYPE],SUMPRODUCT(--(T_LEAVE[EMPLOYEE NAME]=$B35),--(T_LEAVE[START DATE]&lt;=U$7),--(T_LEAVE[END DATE]&gt;=U$7),ROW(T_LEAVE[LEAVE TYPE]))-ROW(T_LEAVE[#Headers]))))))),"")</f>
        <v/>
      </c>
      <c r="V35" s="90" t="str">
        <f>IFERROR(IF(V$7="","NA",IF(V$7&lt;INDEX(T_EMP[START DATE],ROW($B35)-ROW($B$7)),"NE",IF(AND(INDEX(T_EMP[TERMINATION DATE],ROW($B35)-ROW($B$7))&gt;0,V$7&gt;INDEX(T_EMP[TERMINATION DATE],ROW($B35)-ROW($B$7))),"NE",IF(NOT(ISERROR(MATCH(V$7,L_HOLS,0))),"H",IF(INDEX(L_WKNDVAL,WEEKDAY(V$7,1))=1,"WKND",INDEX(T_LEAVE[LEAVE TYPE],SUMPRODUCT(--(T_LEAVE[EMPLOYEE NAME]=$B35),--(T_LEAVE[START DATE]&lt;=V$7),--(T_LEAVE[END DATE]&gt;=V$7),ROW(T_LEAVE[LEAVE TYPE]))-ROW(T_LEAVE[#Headers]))))))),"")</f>
        <v/>
      </c>
      <c r="W35" s="90" t="str">
        <f>IFERROR(IF(W$7="","NA",IF(W$7&lt;INDEX(T_EMP[START DATE],ROW($B35)-ROW($B$7)),"NE",IF(AND(INDEX(T_EMP[TERMINATION DATE],ROW($B35)-ROW($B$7))&gt;0,W$7&gt;INDEX(T_EMP[TERMINATION DATE],ROW($B35)-ROW($B$7))),"NE",IF(NOT(ISERROR(MATCH(W$7,L_HOLS,0))),"H",IF(INDEX(L_WKNDVAL,WEEKDAY(W$7,1))=1,"WKND",INDEX(T_LEAVE[LEAVE TYPE],SUMPRODUCT(--(T_LEAVE[EMPLOYEE NAME]=$B35),--(T_LEAVE[START DATE]&lt;=W$7),--(T_LEAVE[END DATE]&gt;=W$7),ROW(T_LEAVE[LEAVE TYPE]))-ROW(T_LEAVE[#Headers]))))))),"")</f>
        <v/>
      </c>
      <c r="X35" s="90" t="str">
        <f>IFERROR(IF(X$7="","NA",IF(X$7&lt;INDEX(T_EMP[START DATE],ROW($B35)-ROW($B$7)),"NE",IF(AND(INDEX(T_EMP[TERMINATION DATE],ROW($B35)-ROW($B$7))&gt;0,X$7&gt;INDEX(T_EMP[TERMINATION DATE],ROW($B35)-ROW($B$7))),"NE",IF(NOT(ISERROR(MATCH(X$7,L_HOLS,0))),"H",IF(INDEX(L_WKNDVAL,WEEKDAY(X$7,1))=1,"WKND",INDEX(T_LEAVE[LEAVE TYPE],SUMPRODUCT(--(T_LEAVE[EMPLOYEE NAME]=$B35),--(T_LEAVE[START DATE]&lt;=X$7),--(T_LEAVE[END DATE]&gt;=X$7),ROW(T_LEAVE[LEAVE TYPE]))-ROW(T_LEAVE[#Headers]))))))),"")</f>
        <v/>
      </c>
      <c r="Y35" s="90" t="str">
        <f>IFERROR(IF(Y$7="","NA",IF(Y$7&lt;INDEX(T_EMP[START DATE],ROW($B35)-ROW($B$7)),"NE",IF(AND(INDEX(T_EMP[TERMINATION DATE],ROW($B35)-ROW($B$7))&gt;0,Y$7&gt;INDEX(T_EMP[TERMINATION DATE],ROW($B35)-ROW($B$7))),"NE",IF(NOT(ISERROR(MATCH(Y$7,L_HOLS,0))),"H",IF(INDEX(L_WKNDVAL,WEEKDAY(Y$7,1))=1,"WKND",INDEX(T_LEAVE[LEAVE TYPE],SUMPRODUCT(--(T_LEAVE[EMPLOYEE NAME]=$B35),--(T_LEAVE[START DATE]&lt;=Y$7),--(T_LEAVE[END DATE]&gt;=Y$7),ROW(T_LEAVE[LEAVE TYPE]))-ROW(T_LEAVE[#Headers]))))))),"")</f>
        <v/>
      </c>
      <c r="Z35" s="90" t="str">
        <f>IFERROR(IF(Z$7="","NA",IF(Z$7&lt;INDEX(T_EMP[START DATE],ROW($B35)-ROW($B$7)),"NE",IF(AND(INDEX(T_EMP[TERMINATION DATE],ROW($B35)-ROW($B$7))&gt;0,Z$7&gt;INDEX(T_EMP[TERMINATION DATE],ROW($B35)-ROW($B$7))),"NE",IF(NOT(ISERROR(MATCH(Z$7,L_HOLS,0))),"H",IF(INDEX(L_WKNDVAL,WEEKDAY(Z$7,1))=1,"WKND",INDEX(T_LEAVE[LEAVE TYPE],SUMPRODUCT(--(T_LEAVE[EMPLOYEE NAME]=$B35),--(T_LEAVE[START DATE]&lt;=Z$7),--(T_LEAVE[END DATE]&gt;=Z$7),ROW(T_LEAVE[LEAVE TYPE]))-ROW(T_LEAVE[#Headers]))))))),"")</f>
        <v/>
      </c>
      <c r="AA35" s="90" t="str">
        <f>IFERROR(IF(AA$7="","NA",IF(AA$7&lt;INDEX(T_EMP[START DATE],ROW($B35)-ROW($B$7)),"NE",IF(AND(INDEX(T_EMP[TERMINATION DATE],ROW($B35)-ROW($B$7))&gt;0,AA$7&gt;INDEX(T_EMP[TERMINATION DATE],ROW($B35)-ROW($B$7))),"NE",IF(NOT(ISERROR(MATCH(AA$7,L_HOLS,0))),"H",IF(INDEX(L_WKNDVAL,WEEKDAY(AA$7,1))=1,"WKND",INDEX(T_LEAVE[LEAVE TYPE],SUMPRODUCT(--(T_LEAVE[EMPLOYEE NAME]=$B35),--(T_LEAVE[START DATE]&lt;=AA$7),--(T_LEAVE[END DATE]&gt;=AA$7),ROW(T_LEAVE[LEAVE TYPE]))-ROW(T_LEAVE[#Headers]))))))),"")</f>
        <v/>
      </c>
      <c r="AB35" s="90" t="str">
        <f>IFERROR(IF(AB$7="","NA",IF(AB$7&lt;INDEX(T_EMP[START DATE],ROW($B35)-ROW($B$7)),"NE",IF(AND(INDEX(T_EMP[TERMINATION DATE],ROW($B35)-ROW($B$7))&gt;0,AB$7&gt;INDEX(T_EMP[TERMINATION DATE],ROW($B35)-ROW($B$7))),"NE",IF(NOT(ISERROR(MATCH(AB$7,L_HOLS,0))),"H",IF(INDEX(L_WKNDVAL,WEEKDAY(AB$7,1))=1,"WKND",INDEX(T_LEAVE[LEAVE TYPE],SUMPRODUCT(--(T_LEAVE[EMPLOYEE NAME]=$B35),--(T_LEAVE[START DATE]&lt;=AB$7),--(T_LEAVE[END DATE]&gt;=AB$7),ROW(T_LEAVE[LEAVE TYPE]))-ROW(T_LEAVE[#Headers]))))))),"")</f>
        <v/>
      </c>
      <c r="AC35" s="90" t="str">
        <f>IFERROR(IF(AC$7="","NA",IF(AC$7&lt;INDEX(T_EMP[START DATE],ROW($B35)-ROW($B$7)),"NE",IF(AND(INDEX(T_EMP[TERMINATION DATE],ROW($B35)-ROW($B$7))&gt;0,AC$7&gt;INDEX(T_EMP[TERMINATION DATE],ROW($B35)-ROW($B$7))),"NE",IF(NOT(ISERROR(MATCH(AC$7,L_HOLS,0))),"H",IF(INDEX(L_WKNDVAL,WEEKDAY(AC$7,1))=1,"WKND",INDEX(T_LEAVE[LEAVE TYPE],SUMPRODUCT(--(T_LEAVE[EMPLOYEE NAME]=$B35),--(T_LEAVE[START DATE]&lt;=AC$7),--(T_LEAVE[END DATE]&gt;=AC$7),ROW(T_LEAVE[LEAVE TYPE]))-ROW(T_LEAVE[#Headers]))))))),"")</f>
        <v/>
      </c>
      <c r="AD35" s="90" t="str">
        <f>IFERROR(IF(AD$7="","NA",IF(AD$7&lt;INDEX(T_EMP[START DATE],ROW($B35)-ROW($B$7)),"NE",IF(AND(INDEX(T_EMP[TERMINATION DATE],ROW($B35)-ROW($B$7))&gt;0,AD$7&gt;INDEX(T_EMP[TERMINATION DATE],ROW($B35)-ROW($B$7))),"NE",IF(NOT(ISERROR(MATCH(AD$7,L_HOLS,0))),"H",IF(INDEX(L_WKNDVAL,WEEKDAY(AD$7,1))=1,"WKND",INDEX(T_LEAVE[LEAVE TYPE],SUMPRODUCT(--(T_LEAVE[EMPLOYEE NAME]=$B35),--(T_LEAVE[START DATE]&lt;=AD$7),--(T_LEAVE[END DATE]&gt;=AD$7),ROW(T_LEAVE[LEAVE TYPE]))-ROW(T_LEAVE[#Headers]))))))),"")</f>
        <v/>
      </c>
      <c r="AE35" s="90" t="str">
        <f>IFERROR(IF(AE$7="","NA",IF(AE$7&lt;INDEX(T_EMP[START DATE],ROW($B35)-ROW($B$7)),"NE",IF(AND(INDEX(T_EMP[TERMINATION DATE],ROW($B35)-ROW($B$7))&gt;0,AE$7&gt;INDEX(T_EMP[TERMINATION DATE],ROW($B35)-ROW($B$7))),"NE",IF(NOT(ISERROR(MATCH(AE$7,L_HOLS,0))),"H",IF(INDEX(L_WKNDVAL,WEEKDAY(AE$7,1))=1,"WKND",INDEX(T_LEAVE[LEAVE TYPE],SUMPRODUCT(--(T_LEAVE[EMPLOYEE NAME]=$B35),--(T_LEAVE[START DATE]&lt;=AE$7),--(T_LEAVE[END DATE]&gt;=AE$7),ROW(T_LEAVE[LEAVE TYPE]))-ROW(T_LEAVE[#Headers]))))))),"")</f>
        <v/>
      </c>
      <c r="AF35" s="90" t="str">
        <f>IFERROR(IF(AF$7="","NA",IF(AF$7&lt;INDEX(T_EMP[START DATE],ROW($B35)-ROW($B$7)),"NE",IF(AND(INDEX(T_EMP[TERMINATION DATE],ROW($B35)-ROW($B$7))&gt;0,AF$7&gt;INDEX(T_EMP[TERMINATION DATE],ROW($B35)-ROW($B$7))),"NE",IF(NOT(ISERROR(MATCH(AF$7,L_HOLS,0))),"H",IF(INDEX(L_WKNDVAL,WEEKDAY(AF$7,1))=1,"WKND",INDEX(T_LEAVE[LEAVE TYPE],SUMPRODUCT(--(T_LEAVE[EMPLOYEE NAME]=$B35),--(T_LEAVE[START DATE]&lt;=AF$7),--(T_LEAVE[END DATE]&gt;=AF$7),ROW(T_LEAVE[LEAVE TYPE]))-ROW(T_LEAVE[#Headers]))))))),"")</f>
        <v/>
      </c>
      <c r="AG35" s="90" t="str">
        <f>IFERROR(IF(AG$7="","NA",IF(AG$7&lt;INDEX(T_EMP[START DATE],ROW($B35)-ROW($B$7)),"NE",IF(AND(INDEX(T_EMP[TERMINATION DATE],ROW($B35)-ROW($B$7))&gt;0,AG$7&gt;INDEX(T_EMP[TERMINATION DATE],ROW($B35)-ROW($B$7))),"NE",IF(NOT(ISERROR(MATCH(AG$7,L_HOLS,0))),"H",IF(INDEX(L_WKNDVAL,WEEKDAY(AG$7,1))=1,"WKND",INDEX(T_LEAVE[LEAVE TYPE],SUMPRODUCT(--(T_LEAVE[EMPLOYEE NAME]=$B35),--(T_LEAVE[START DATE]&lt;=AG$7),--(T_LEAVE[END DATE]&gt;=AG$7),ROW(T_LEAVE[LEAVE TYPE]))-ROW(T_LEAVE[#Headers]))))))),"")</f>
        <v>NA</v>
      </c>
      <c r="AH35" s="68"/>
      <c r="AI35" s="94" t="str">
        <f>IF(OR($B35="",AI$7=""),"",COUNTIFS($C35:$AG35,AI$7)*INDEX(T_LEAVETYPE[DAY VALUE],1))</f>
        <v/>
      </c>
      <c r="AJ35" s="94" t="str">
        <f>IF(OR($B35="",AJ$7=""),"",COUNTIFS($C35:$AG35,AJ$7)*INDEX(T_LEAVETYPE[DAY VALUE],2))</f>
        <v/>
      </c>
      <c r="AK35" s="94" t="str">
        <f>IF(OR($B35="",AK$7=""),"",COUNTIFS($C35:$AG35,AK$7)*INDEX(T_LEAVETYPE[DAY VALUE],3))</f>
        <v/>
      </c>
      <c r="AL35" s="94" t="str">
        <f>IF(OR($B35="",AL$7=""),"",COUNTIFS($C35:$AG35,AL$7)*INDEX(T_LEAVETYPE[DAY VALUE],4))</f>
        <v/>
      </c>
      <c r="AM35" s="95" t="str">
        <f>IF(OR($B35="",AM$7=""),"",COUNTIFS($C35:$AG35,AM$7)*INDEX(T_LEAVETYPE[DAY VALUE],5))</f>
        <v/>
      </c>
      <c r="AN35" s="98" t="str">
        <f t="shared" si="4"/>
        <v/>
      </c>
      <c r="AO35" s="99" t="str">
        <f t="shared" si="3"/>
        <v/>
      </c>
    </row>
    <row r="36" spans="2:41" x14ac:dyDescent="0.25">
      <c r="B36" s="86" t="str">
        <f>IFERROR(INDEX(T_EMP[EMPLOYEE NAME],ROW(B36)-ROW($B$7)),"")</f>
        <v/>
      </c>
      <c r="C36" s="89" t="str">
        <f>IFERROR(IF(C$7="","NA",IF(C$7&lt;INDEX(T_EMP[START DATE],ROW($B36)-ROW($B$7)),"NE",IF(AND(INDEX(T_EMP[TERMINATION DATE],ROW($B36)-ROW($B$7))&gt;0,C$7&gt;INDEX(T_EMP[TERMINATION DATE],ROW($B36)-ROW($B$7))),"NE",IF(NOT(ISERROR(MATCH(C$7,L_HOLS,0))),"H",IF(INDEX(L_WKNDVAL,WEEKDAY(C$7,1))=1,"WKND",INDEX(T_LEAVE[LEAVE TYPE],SUMPRODUCT(--(T_LEAVE[EMPLOYEE NAME]=$B36),--(T_LEAVE[START DATE]&lt;=C$7),--(T_LEAVE[END DATE]&gt;=C$7),ROW(T_LEAVE[LEAVE TYPE]))-ROW(T_LEAVE[#Headers]))))))),"")</f>
        <v/>
      </c>
      <c r="D36" s="90" t="str">
        <f>IFERROR(IF(D$7="","NA",IF(D$7&lt;INDEX(T_EMP[START DATE],ROW($B36)-ROW($B$7)),"NE",IF(AND(INDEX(T_EMP[TERMINATION DATE],ROW($B36)-ROW($B$7))&gt;0,D$7&gt;INDEX(T_EMP[TERMINATION DATE],ROW($B36)-ROW($B$7))),"NE",IF(NOT(ISERROR(MATCH(D$7,L_HOLS,0))),"H",IF(INDEX(L_WKNDVAL,WEEKDAY(D$7,1))=1,"WKND",INDEX(T_LEAVE[LEAVE TYPE],SUMPRODUCT(--(T_LEAVE[EMPLOYEE NAME]=$B36),--(T_LEAVE[START DATE]&lt;=D$7),--(T_LEAVE[END DATE]&gt;=D$7),ROW(T_LEAVE[LEAVE TYPE]))-ROW(T_LEAVE[#Headers]))))))),"")</f>
        <v/>
      </c>
      <c r="E36" s="90" t="str">
        <f>IFERROR(IF(E$7="","NA",IF(E$7&lt;INDEX(T_EMP[START DATE],ROW($B36)-ROW($B$7)),"NE",IF(AND(INDEX(T_EMP[TERMINATION DATE],ROW($B36)-ROW($B$7))&gt;0,E$7&gt;INDEX(T_EMP[TERMINATION DATE],ROW($B36)-ROW($B$7))),"NE",IF(NOT(ISERROR(MATCH(E$7,L_HOLS,0))),"H",IF(INDEX(L_WKNDVAL,WEEKDAY(E$7,1))=1,"WKND",INDEX(T_LEAVE[LEAVE TYPE],SUMPRODUCT(--(T_LEAVE[EMPLOYEE NAME]=$B36),--(T_LEAVE[START DATE]&lt;=E$7),--(T_LEAVE[END DATE]&gt;=E$7),ROW(T_LEAVE[LEAVE TYPE]))-ROW(T_LEAVE[#Headers]))))))),"")</f>
        <v/>
      </c>
      <c r="F36" s="90" t="str">
        <f>IFERROR(IF(F$7="","NA",IF(F$7&lt;INDEX(T_EMP[START DATE],ROW($B36)-ROW($B$7)),"NE",IF(AND(INDEX(T_EMP[TERMINATION DATE],ROW($B36)-ROW($B$7))&gt;0,F$7&gt;INDEX(T_EMP[TERMINATION DATE],ROW($B36)-ROW($B$7))),"NE",IF(NOT(ISERROR(MATCH(F$7,L_HOLS,0))),"H",IF(INDEX(L_WKNDVAL,WEEKDAY(F$7,1))=1,"WKND",INDEX(T_LEAVE[LEAVE TYPE],SUMPRODUCT(--(T_LEAVE[EMPLOYEE NAME]=$B36),--(T_LEAVE[START DATE]&lt;=F$7),--(T_LEAVE[END DATE]&gt;=F$7),ROW(T_LEAVE[LEAVE TYPE]))-ROW(T_LEAVE[#Headers]))))))),"")</f>
        <v/>
      </c>
      <c r="G36" s="90" t="str">
        <f>IFERROR(IF(G$7="","NA",IF(G$7&lt;INDEX(T_EMP[START DATE],ROW($B36)-ROW($B$7)),"NE",IF(AND(INDEX(T_EMP[TERMINATION DATE],ROW($B36)-ROW($B$7))&gt;0,G$7&gt;INDEX(T_EMP[TERMINATION DATE],ROW($B36)-ROW($B$7))),"NE",IF(NOT(ISERROR(MATCH(G$7,L_HOLS,0))),"H",IF(INDEX(L_WKNDVAL,WEEKDAY(G$7,1))=1,"WKND",INDEX(T_LEAVE[LEAVE TYPE],SUMPRODUCT(--(T_LEAVE[EMPLOYEE NAME]=$B36),--(T_LEAVE[START DATE]&lt;=G$7),--(T_LEAVE[END DATE]&gt;=G$7),ROW(T_LEAVE[LEAVE TYPE]))-ROW(T_LEAVE[#Headers]))))))),"")</f>
        <v/>
      </c>
      <c r="H36" s="90" t="str">
        <f>IFERROR(IF(H$7="","NA",IF(H$7&lt;INDEX(T_EMP[START DATE],ROW($B36)-ROW($B$7)),"NE",IF(AND(INDEX(T_EMP[TERMINATION DATE],ROW($B36)-ROW($B$7))&gt;0,H$7&gt;INDEX(T_EMP[TERMINATION DATE],ROW($B36)-ROW($B$7))),"NE",IF(NOT(ISERROR(MATCH(H$7,L_HOLS,0))),"H",IF(INDEX(L_WKNDVAL,WEEKDAY(H$7,1))=1,"WKND",INDEX(T_LEAVE[LEAVE TYPE],SUMPRODUCT(--(T_LEAVE[EMPLOYEE NAME]=$B36),--(T_LEAVE[START DATE]&lt;=H$7),--(T_LEAVE[END DATE]&gt;=H$7),ROW(T_LEAVE[LEAVE TYPE]))-ROW(T_LEAVE[#Headers]))))))),"")</f>
        <v/>
      </c>
      <c r="I36" s="90" t="str">
        <f>IFERROR(IF(I$7="","NA",IF(I$7&lt;INDEX(T_EMP[START DATE],ROW($B36)-ROW($B$7)),"NE",IF(AND(INDEX(T_EMP[TERMINATION DATE],ROW($B36)-ROW($B$7))&gt;0,I$7&gt;INDEX(T_EMP[TERMINATION DATE],ROW($B36)-ROW($B$7))),"NE",IF(NOT(ISERROR(MATCH(I$7,L_HOLS,0))),"H",IF(INDEX(L_WKNDVAL,WEEKDAY(I$7,1))=1,"WKND",INDEX(T_LEAVE[LEAVE TYPE],SUMPRODUCT(--(T_LEAVE[EMPLOYEE NAME]=$B36),--(T_LEAVE[START DATE]&lt;=I$7),--(T_LEAVE[END DATE]&gt;=I$7),ROW(T_LEAVE[LEAVE TYPE]))-ROW(T_LEAVE[#Headers]))))))),"")</f>
        <v/>
      </c>
      <c r="J36" s="90" t="str">
        <f>IFERROR(IF(J$7="","NA",IF(J$7&lt;INDEX(T_EMP[START DATE],ROW($B36)-ROW($B$7)),"NE",IF(AND(INDEX(T_EMP[TERMINATION DATE],ROW($B36)-ROW($B$7))&gt;0,J$7&gt;INDEX(T_EMP[TERMINATION DATE],ROW($B36)-ROW($B$7))),"NE",IF(NOT(ISERROR(MATCH(J$7,L_HOLS,0))),"H",IF(INDEX(L_WKNDVAL,WEEKDAY(J$7,1))=1,"WKND",INDEX(T_LEAVE[LEAVE TYPE],SUMPRODUCT(--(T_LEAVE[EMPLOYEE NAME]=$B36),--(T_LEAVE[START DATE]&lt;=J$7),--(T_LEAVE[END DATE]&gt;=J$7),ROW(T_LEAVE[LEAVE TYPE]))-ROW(T_LEAVE[#Headers]))))))),"")</f>
        <v/>
      </c>
      <c r="K36" s="90" t="str">
        <f>IFERROR(IF(K$7="","NA",IF(K$7&lt;INDEX(T_EMP[START DATE],ROW($B36)-ROW($B$7)),"NE",IF(AND(INDEX(T_EMP[TERMINATION DATE],ROW($B36)-ROW($B$7))&gt;0,K$7&gt;INDEX(T_EMP[TERMINATION DATE],ROW($B36)-ROW($B$7))),"NE",IF(NOT(ISERROR(MATCH(K$7,L_HOLS,0))),"H",IF(INDEX(L_WKNDVAL,WEEKDAY(K$7,1))=1,"WKND",INDEX(T_LEAVE[LEAVE TYPE],SUMPRODUCT(--(T_LEAVE[EMPLOYEE NAME]=$B36),--(T_LEAVE[START DATE]&lt;=K$7),--(T_LEAVE[END DATE]&gt;=K$7),ROW(T_LEAVE[LEAVE TYPE]))-ROW(T_LEAVE[#Headers]))))))),"")</f>
        <v/>
      </c>
      <c r="L36" s="90" t="str">
        <f>IFERROR(IF(L$7="","NA",IF(L$7&lt;INDEX(T_EMP[START DATE],ROW($B36)-ROW($B$7)),"NE",IF(AND(INDEX(T_EMP[TERMINATION DATE],ROW($B36)-ROW($B$7))&gt;0,L$7&gt;INDEX(T_EMP[TERMINATION DATE],ROW($B36)-ROW($B$7))),"NE",IF(NOT(ISERROR(MATCH(L$7,L_HOLS,0))),"H",IF(INDEX(L_WKNDVAL,WEEKDAY(L$7,1))=1,"WKND",INDEX(T_LEAVE[LEAVE TYPE],SUMPRODUCT(--(T_LEAVE[EMPLOYEE NAME]=$B36),--(T_LEAVE[START DATE]&lt;=L$7),--(T_LEAVE[END DATE]&gt;=L$7),ROW(T_LEAVE[LEAVE TYPE]))-ROW(T_LEAVE[#Headers]))))))),"")</f>
        <v/>
      </c>
      <c r="M36" s="90" t="str">
        <f>IFERROR(IF(M$7="","NA",IF(M$7&lt;INDEX(T_EMP[START DATE],ROW($B36)-ROW($B$7)),"NE",IF(AND(INDEX(T_EMP[TERMINATION DATE],ROW($B36)-ROW($B$7))&gt;0,M$7&gt;INDEX(T_EMP[TERMINATION DATE],ROW($B36)-ROW($B$7))),"NE",IF(NOT(ISERROR(MATCH(M$7,L_HOLS,0))),"H",IF(INDEX(L_WKNDVAL,WEEKDAY(M$7,1))=1,"WKND",INDEX(T_LEAVE[LEAVE TYPE],SUMPRODUCT(--(T_LEAVE[EMPLOYEE NAME]=$B36),--(T_LEAVE[START DATE]&lt;=M$7),--(T_LEAVE[END DATE]&gt;=M$7),ROW(T_LEAVE[LEAVE TYPE]))-ROW(T_LEAVE[#Headers]))))))),"")</f>
        <v/>
      </c>
      <c r="N36" s="90" t="str">
        <f>IFERROR(IF(N$7="","NA",IF(N$7&lt;INDEX(T_EMP[START DATE],ROW($B36)-ROW($B$7)),"NE",IF(AND(INDEX(T_EMP[TERMINATION DATE],ROW($B36)-ROW($B$7))&gt;0,N$7&gt;INDEX(T_EMP[TERMINATION DATE],ROW($B36)-ROW($B$7))),"NE",IF(NOT(ISERROR(MATCH(N$7,L_HOLS,0))),"H",IF(INDEX(L_WKNDVAL,WEEKDAY(N$7,1))=1,"WKND",INDEX(T_LEAVE[LEAVE TYPE],SUMPRODUCT(--(T_LEAVE[EMPLOYEE NAME]=$B36),--(T_LEAVE[START DATE]&lt;=N$7),--(T_LEAVE[END DATE]&gt;=N$7),ROW(T_LEAVE[LEAVE TYPE]))-ROW(T_LEAVE[#Headers]))))))),"")</f>
        <v/>
      </c>
      <c r="O36" s="90" t="str">
        <f>IFERROR(IF(O$7="","NA",IF(O$7&lt;INDEX(T_EMP[START DATE],ROW($B36)-ROW($B$7)),"NE",IF(AND(INDEX(T_EMP[TERMINATION DATE],ROW($B36)-ROW($B$7))&gt;0,O$7&gt;INDEX(T_EMP[TERMINATION DATE],ROW($B36)-ROW($B$7))),"NE",IF(NOT(ISERROR(MATCH(O$7,L_HOLS,0))),"H",IF(INDEX(L_WKNDVAL,WEEKDAY(O$7,1))=1,"WKND",INDEX(T_LEAVE[LEAVE TYPE],SUMPRODUCT(--(T_LEAVE[EMPLOYEE NAME]=$B36),--(T_LEAVE[START DATE]&lt;=O$7),--(T_LEAVE[END DATE]&gt;=O$7),ROW(T_LEAVE[LEAVE TYPE]))-ROW(T_LEAVE[#Headers]))))))),"")</f>
        <v/>
      </c>
      <c r="P36" s="90" t="str">
        <f>IFERROR(IF(P$7="","NA",IF(P$7&lt;INDEX(T_EMP[START DATE],ROW($B36)-ROW($B$7)),"NE",IF(AND(INDEX(T_EMP[TERMINATION DATE],ROW($B36)-ROW($B$7))&gt;0,P$7&gt;INDEX(T_EMP[TERMINATION DATE],ROW($B36)-ROW($B$7))),"NE",IF(NOT(ISERROR(MATCH(P$7,L_HOLS,0))),"H",IF(INDEX(L_WKNDVAL,WEEKDAY(P$7,1))=1,"WKND",INDEX(T_LEAVE[LEAVE TYPE],SUMPRODUCT(--(T_LEAVE[EMPLOYEE NAME]=$B36),--(T_LEAVE[START DATE]&lt;=P$7),--(T_LEAVE[END DATE]&gt;=P$7),ROW(T_LEAVE[LEAVE TYPE]))-ROW(T_LEAVE[#Headers]))))))),"")</f>
        <v/>
      </c>
      <c r="Q36" s="90" t="str">
        <f>IFERROR(IF(Q$7="","NA",IF(Q$7&lt;INDEX(T_EMP[START DATE],ROW($B36)-ROW($B$7)),"NE",IF(AND(INDEX(T_EMP[TERMINATION DATE],ROW($B36)-ROW($B$7))&gt;0,Q$7&gt;INDEX(T_EMP[TERMINATION DATE],ROW($B36)-ROW($B$7))),"NE",IF(NOT(ISERROR(MATCH(Q$7,L_HOLS,0))),"H",IF(INDEX(L_WKNDVAL,WEEKDAY(Q$7,1))=1,"WKND",INDEX(T_LEAVE[LEAVE TYPE],SUMPRODUCT(--(T_LEAVE[EMPLOYEE NAME]=$B36),--(T_LEAVE[START DATE]&lt;=Q$7),--(T_LEAVE[END DATE]&gt;=Q$7),ROW(T_LEAVE[LEAVE TYPE]))-ROW(T_LEAVE[#Headers]))))))),"")</f>
        <v/>
      </c>
      <c r="R36" s="90" t="str">
        <f>IFERROR(IF(R$7="","NA",IF(R$7&lt;INDEX(T_EMP[START DATE],ROW($B36)-ROW($B$7)),"NE",IF(AND(INDEX(T_EMP[TERMINATION DATE],ROW($B36)-ROW($B$7))&gt;0,R$7&gt;INDEX(T_EMP[TERMINATION DATE],ROW($B36)-ROW($B$7))),"NE",IF(NOT(ISERROR(MATCH(R$7,L_HOLS,0))),"H",IF(INDEX(L_WKNDVAL,WEEKDAY(R$7,1))=1,"WKND",INDEX(T_LEAVE[LEAVE TYPE],SUMPRODUCT(--(T_LEAVE[EMPLOYEE NAME]=$B36),--(T_LEAVE[START DATE]&lt;=R$7),--(T_LEAVE[END DATE]&gt;=R$7),ROW(T_LEAVE[LEAVE TYPE]))-ROW(T_LEAVE[#Headers]))))))),"")</f>
        <v/>
      </c>
      <c r="S36" s="90" t="str">
        <f>IFERROR(IF(S$7="","NA",IF(S$7&lt;INDEX(T_EMP[START DATE],ROW($B36)-ROW($B$7)),"NE",IF(AND(INDEX(T_EMP[TERMINATION DATE],ROW($B36)-ROW($B$7))&gt;0,S$7&gt;INDEX(T_EMP[TERMINATION DATE],ROW($B36)-ROW($B$7))),"NE",IF(NOT(ISERROR(MATCH(S$7,L_HOLS,0))),"H",IF(INDEX(L_WKNDVAL,WEEKDAY(S$7,1))=1,"WKND",INDEX(T_LEAVE[LEAVE TYPE],SUMPRODUCT(--(T_LEAVE[EMPLOYEE NAME]=$B36),--(T_LEAVE[START DATE]&lt;=S$7),--(T_LEAVE[END DATE]&gt;=S$7),ROW(T_LEAVE[LEAVE TYPE]))-ROW(T_LEAVE[#Headers]))))))),"")</f>
        <v/>
      </c>
      <c r="T36" s="90" t="str">
        <f>IFERROR(IF(T$7="","NA",IF(T$7&lt;INDEX(T_EMP[START DATE],ROW($B36)-ROW($B$7)),"NE",IF(AND(INDEX(T_EMP[TERMINATION DATE],ROW($B36)-ROW($B$7))&gt;0,T$7&gt;INDEX(T_EMP[TERMINATION DATE],ROW($B36)-ROW($B$7))),"NE",IF(NOT(ISERROR(MATCH(T$7,L_HOLS,0))),"H",IF(INDEX(L_WKNDVAL,WEEKDAY(T$7,1))=1,"WKND",INDEX(T_LEAVE[LEAVE TYPE],SUMPRODUCT(--(T_LEAVE[EMPLOYEE NAME]=$B36),--(T_LEAVE[START DATE]&lt;=T$7),--(T_LEAVE[END DATE]&gt;=T$7),ROW(T_LEAVE[LEAVE TYPE]))-ROW(T_LEAVE[#Headers]))))))),"")</f>
        <v/>
      </c>
      <c r="U36" s="90" t="str">
        <f>IFERROR(IF(U$7="","NA",IF(U$7&lt;INDEX(T_EMP[START DATE],ROW($B36)-ROW($B$7)),"NE",IF(AND(INDEX(T_EMP[TERMINATION DATE],ROW($B36)-ROW($B$7))&gt;0,U$7&gt;INDEX(T_EMP[TERMINATION DATE],ROW($B36)-ROW($B$7))),"NE",IF(NOT(ISERROR(MATCH(U$7,L_HOLS,0))),"H",IF(INDEX(L_WKNDVAL,WEEKDAY(U$7,1))=1,"WKND",INDEX(T_LEAVE[LEAVE TYPE],SUMPRODUCT(--(T_LEAVE[EMPLOYEE NAME]=$B36),--(T_LEAVE[START DATE]&lt;=U$7),--(T_LEAVE[END DATE]&gt;=U$7),ROW(T_LEAVE[LEAVE TYPE]))-ROW(T_LEAVE[#Headers]))))))),"")</f>
        <v/>
      </c>
      <c r="V36" s="90" t="str">
        <f>IFERROR(IF(V$7="","NA",IF(V$7&lt;INDEX(T_EMP[START DATE],ROW($B36)-ROW($B$7)),"NE",IF(AND(INDEX(T_EMP[TERMINATION DATE],ROW($B36)-ROW($B$7))&gt;0,V$7&gt;INDEX(T_EMP[TERMINATION DATE],ROW($B36)-ROW($B$7))),"NE",IF(NOT(ISERROR(MATCH(V$7,L_HOLS,0))),"H",IF(INDEX(L_WKNDVAL,WEEKDAY(V$7,1))=1,"WKND",INDEX(T_LEAVE[LEAVE TYPE],SUMPRODUCT(--(T_LEAVE[EMPLOYEE NAME]=$B36),--(T_LEAVE[START DATE]&lt;=V$7),--(T_LEAVE[END DATE]&gt;=V$7),ROW(T_LEAVE[LEAVE TYPE]))-ROW(T_LEAVE[#Headers]))))))),"")</f>
        <v/>
      </c>
      <c r="W36" s="90" t="str">
        <f>IFERROR(IF(W$7="","NA",IF(W$7&lt;INDEX(T_EMP[START DATE],ROW($B36)-ROW($B$7)),"NE",IF(AND(INDEX(T_EMP[TERMINATION DATE],ROW($B36)-ROW($B$7))&gt;0,W$7&gt;INDEX(T_EMP[TERMINATION DATE],ROW($B36)-ROW($B$7))),"NE",IF(NOT(ISERROR(MATCH(W$7,L_HOLS,0))),"H",IF(INDEX(L_WKNDVAL,WEEKDAY(W$7,1))=1,"WKND",INDEX(T_LEAVE[LEAVE TYPE],SUMPRODUCT(--(T_LEAVE[EMPLOYEE NAME]=$B36),--(T_LEAVE[START DATE]&lt;=W$7),--(T_LEAVE[END DATE]&gt;=W$7),ROW(T_LEAVE[LEAVE TYPE]))-ROW(T_LEAVE[#Headers]))))))),"")</f>
        <v/>
      </c>
      <c r="X36" s="90" t="str">
        <f>IFERROR(IF(X$7="","NA",IF(X$7&lt;INDEX(T_EMP[START DATE],ROW($B36)-ROW($B$7)),"NE",IF(AND(INDEX(T_EMP[TERMINATION DATE],ROW($B36)-ROW($B$7))&gt;0,X$7&gt;INDEX(T_EMP[TERMINATION DATE],ROW($B36)-ROW($B$7))),"NE",IF(NOT(ISERROR(MATCH(X$7,L_HOLS,0))),"H",IF(INDEX(L_WKNDVAL,WEEKDAY(X$7,1))=1,"WKND",INDEX(T_LEAVE[LEAVE TYPE],SUMPRODUCT(--(T_LEAVE[EMPLOYEE NAME]=$B36),--(T_LEAVE[START DATE]&lt;=X$7),--(T_LEAVE[END DATE]&gt;=X$7),ROW(T_LEAVE[LEAVE TYPE]))-ROW(T_LEAVE[#Headers]))))))),"")</f>
        <v/>
      </c>
      <c r="Y36" s="90" t="str">
        <f>IFERROR(IF(Y$7="","NA",IF(Y$7&lt;INDEX(T_EMP[START DATE],ROW($B36)-ROW($B$7)),"NE",IF(AND(INDEX(T_EMP[TERMINATION DATE],ROW($B36)-ROW($B$7))&gt;0,Y$7&gt;INDEX(T_EMP[TERMINATION DATE],ROW($B36)-ROW($B$7))),"NE",IF(NOT(ISERROR(MATCH(Y$7,L_HOLS,0))),"H",IF(INDEX(L_WKNDVAL,WEEKDAY(Y$7,1))=1,"WKND",INDEX(T_LEAVE[LEAVE TYPE],SUMPRODUCT(--(T_LEAVE[EMPLOYEE NAME]=$B36),--(T_LEAVE[START DATE]&lt;=Y$7),--(T_LEAVE[END DATE]&gt;=Y$7),ROW(T_LEAVE[LEAVE TYPE]))-ROW(T_LEAVE[#Headers]))))))),"")</f>
        <v/>
      </c>
      <c r="Z36" s="90" t="str">
        <f>IFERROR(IF(Z$7="","NA",IF(Z$7&lt;INDEX(T_EMP[START DATE],ROW($B36)-ROW($B$7)),"NE",IF(AND(INDEX(T_EMP[TERMINATION DATE],ROW($B36)-ROW($B$7))&gt;0,Z$7&gt;INDEX(T_EMP[TERMINATION DATE],ROW($B36)-ROW($B$7))),"NE",IF(NOT(ISERROR(MATCH(Z$7,L_HOLS,0))),"H",IF(INDEX(L_WKNDVAL,WEEKDAY(Z$7,1))=1,"WKND",INDEX(T_LEAVE[LEAVE TYPE],SUMPRODUCT(--(T_LEAVE[EMPLOYEE NAME]=$B36),--(T_LEAVE[START DATE]&lt;=Z$7),--(T_LEAVE[END DATE]&gt;=Z$7),ROW(T_LEAVE[LEAVE TYPE]))-ROW(T_LEAVE[#Headers]))))))),"")</f>
        <v/>
      </c>
      <c r="AA36" s="90" t="str">
        <f>IFERROR(IF(AA$7="","NA",IF(AA$7&lt;INDEX(T_EMP[START DATE],ROW($B36)-ROW($B$7)),"NE",IF(AND(INDEX(T_EMP[TERMINATION DATE],ROW($B36)-ROW($B$7))&gt;0,AA$7&gt;INDEX(T_EMP[TERMINATION DATE],ROW($B36)-ROW($B$7))),"NE",IF(NOT(ISERROR(MATCH(AA$7,L_HOLS,0))),"H",IF(INDEX(L_WKNDVAL,WEEKDAY(AA$7,1))=1,"WKND",INDEX(T_LEAVE[LEAVE TYPE],SUMPRODUCT(--(T_LEAVE[EMPLOYEE NAME]=$B36),--(T_LEAVE[START DATE]&lt;=AA$7),--(T_LEAVE[END DATE]&gt;=AA$7),ROW(T_LEAVE[LEAVE TYPE]))-ROW(T_LEAVE[#Headers]))))))),"")</f>
        <v/>
      </c>
      <c r="AB36" s="90" t="str">
        <f>IFERROR(IF(AB$7="","NA",IF(AB$7&lt;INDEX(T_EMP[START DATE],ROW($B36)-ROW($B$7)),"NE",IF(AND(INDEX(T_EMP[TERMINATION DATE],ROW($B36)-ROW($B$7))&gt;0,AB$7&gt;INDEX(T_EMP[TERMINATION DATE],ROW($B36)-ROW($B$7))),"NE",IF(NOT(ISERROR(MATCH(AB$7,L_HOLS,0))),"H",IF(INDEX(L_WKNDVAL,WEEKDAY(AB$7,1))=1,"WKND",INDEX(T_LEAVE[LEAVE TYPE],SUMPRODUCT(--(T_LEAVE[EMPLOYEE NAME]=$B36),--(T_LEAVE[START DATE]&lt;=AB$7),--(T_LEAVE[END DATE]&gt;=AB$7),ROW(T_LEAVE[LEAVE TYPE]))-ROW(T_LEAVE[#Headers]))))))),"")</f>
        <v/>
      </c>
      <c r="AC36" s="90" t="str">
        <f>IFERROR(IF(AC$7="","NA",IF(AC$7&lt;INDEX(T_EMP[START DATE],ROW($B36)-ROW($B$7)),"NE",IF(AND(INDEX(T_EMP[TERMINATION DATE],ROW($B36)-ROW($B$7))&gt;0,AC$7&gt;INDEX(T_EMP[TERMINATION DATE],ROW($B36)-ROW($B$7))),"NE",IF(NOT(ISERROR(MATCH(AC$7,L_HOLS,0))),"H",IF(INDEX(L_WKNDVAL,WEEKDAY(AC$7,1))=1,"WKND",INDEX(T_LEAVE[LEAVE TYPE],SUMPRODUCT(--(T_LEAVE[EMPLOYEE NAME]=$B36),--(T_LEAVE[START DATE]&lt;=AC$7),--(T_LEAVE[END DATE]&gt;=AC$7),ROW(T_LEAVE[LEAVE TYPE]))-ROW(T_LEAVE[#Headers]))))))),"")</f>
        <v/>
      </c>
      <c r="AD36" s="90" t="str">
        <f>IFERROR(IF(AD$7="","NA",IF(AD$7&lt;INDEX(T_EMP[START DATE],ROW($B36)-ROW($B$7)),"NE",IF(AND(INDEX(T_EMP[TERMINATION DATE],ROW($B36)-ROW($B$7))&gt;0,AD$7&gt;INDEX(T_EMP[TERMINATION DATE],ROW($B36)-ROW($B$7))),"NE",IF(NOT(ISERROR(MATCH(AD$7,L_HOLS,0))),"H",IF(INDEX(L_WKNDVAL,WEEKDAY(AD$7,1))=1,"WKND",INDEX(T_LEAVE[LEAVE TYPE],SUMPRODUCT(--(T_LEAVE[EMPLOYEE NAME]=$B36),--(T_LEAVE[START DATE]&lt;=AD$7),--(T_LEAVE[END DATE]&gt;=AD$7),ROW(T_LEAVE[LEAVE TYPE]))-ROW(T_LEAVE[#Headers]))))))),"")</f>
        <v/>
      </c>
      <c r="AE36" s="90" t="str">
        <f>IFERROR(IF(AE$7="","NA",IF(AE$7&lt;INDEX(T_EMP[START DATE],ROW($B36)-ROW($B$7)),"NE",IF(AND(INDEX(T_EMP[TERMINATION DATE],ROW($B36)-ROW($B$7))&gt;0,AE$7&gt;INDEX(T_EMP[TERMINATION DATE],ROW($B36)-ROW($B$7))),"NE",IF(NOT(ISERROR(MATCH(AE$7,L_HOLS,0))),"H",IF(INDEX(L_WKNDVAL,WEEKDAY(AE$7,1))=1,"WKND",INDEX(T_LEAVE[LEAVE TYPE],SUMPRODUCT(--(T_LEAVE[EMPLOYEE NAME]=$B36),--(T_LEAVE[START DATE]&lt;=AE$7),--(T_LEAVE[END DATE]&gt;=AE$7),ROW(T_LEAVE[LEAVE TYPE]))-ROW(T_LEAVE[#Headers]))))))),"")</f>
        <v/>
      </c>
      <c r="AF36" s="90" t="str">
        <f>IFERROR(IF(AF$7="","NA",IF(AF$7&lt;INDEX(T_EMP[START DATE],ROW($B36)-ROW($B$7)),"NE",IF(AND(INDEX(T_EMP[TERMINATION DATE],ROW($B36)-ROW($B$7))&gt;0,AF$7&gt;INDEX(T_EMP[TERMINATION DATE],ROW($B36)-ROW($B$7))),"NE",IF(NOT(ISERROR(MATCH(AF$7,L_HOLS,0))),"H",IF(INDEX(L_WKNDVAL,WEEKDAY(AF$7,1))=1,"WKND",INDEX(T_LEAVE[LEAVE TYPE],SUMPRODUCT(--(T_LEAVE[EMPLOYEE NAME]=$B36),--(T_LEAVE[START DATE]&lt;=AF$7),--(T_LEAVE[END DATE]&gt;=AF$7),ROW(T_LEAVE[LEAVE TYPE]))-ROW(T_LEAVE[#Headers]))))))),"")</f>
        <v/>
      </c>
      <c r="AG36" s="90" t="str">
        <f>IFERROR(IF(AG$7="","NA",IF(AG$7&lt;INDEX(T_EMP[START DATE],ROW($B36)-ROW($B$7)),"NE",IF(AND(INDEX(T_EMP[TERMINATION DATE],ROW($B36)-ROW($B$7))&gt;0,AG$7&gt;INDEX(T_EMP[TERMINATION DATE],ROW($B36)-ROW($B$7))),"NE",IF(NOT(ISERROR(MATCH(AG$7,L_HOLS,0))),"H",IF(INDEX(L_WKNDVAL,WEEKDAY(AG$7,1))=1,"WKND",INDEX(T_LEAVE[LEAVE TYPE],SUMPRODUCT(--(T_LEAVE[EMPLOYEE NAME]=$B36),--(T_LEAVE[START DATE]&lt;=AG$7),--(T_LEAVE[END DATE]&gt;=AG$7),ROW(T_LEAVE[LEAVE TYPE]))-ROW(T_LEAVE[#Headers]))))))),"")</f>
        <v>NA</v>
      </c>
      <c r="AH36" s="68"/>
      <c r="AI36" s="94" t="str">
        <f>IF(OR($B36="",AI$7=""),"",COUNTIFS($C36:$AG36,AI$7)*INDEX(T_LEAVETYPE[DAY VALUE],1))</f>
        <v/>
      </c>
      <c r="AJ36" s="94" t="str">
        <f>IF(OR($B36="",AJ$7=""),"",COUNTIFS($C36:$AG36,AJ$7)*INDEX(T_LEAVETYPE[DAY VALUE],2))</f>
        <v/>
      </c>
      <c r="AK36" s="94" t="str">
        <f>IF(OR($B36="",AK$7=""),"",COUNTIFS($C36:$AG36,AK$7)*INDEX(T_LEAVETYPE[DAY VALUE],3))</f>
        <v/>
      </c>
      <c r="AL36" s="94" t="str">
        <f>IF(OR($B36="",AL$7=""),"",COUNTIFS($C36:$AG36,AL$7)*INDEX(T_LEAVETYPE[DAY VALUE],4))</f>
        <v/>
      </c>
      <c r="AM36" s="95" t="str">
        <f>IF(OR($B36="",AM$7=""),"",COUNTIFS($C36:$AG36,AM$7)*INDEX(T_LEAVETYPE[DAY VALUE],5))</f>
        <v/>
      </c>
      <c r="AN36" s="98" t="str">
        <f t="shared" si="4"/>
        <v/>
      </c>
      <c r="AO36" s="99" t="str">
        <f t="shared" si="3"/>
        <v/>
      </c>
    </row>
    <row r="37" spans="2:41" x14ac:dyDescent="0.25">
      <c r="B37" s="91" t="str">
        <f>IFERROR(INDEX(T_EMP[EMPLOYEE NAME],ROW(B37)-ROW($B$7)),"")</f>
        <v/>
      </c>
      <c r="C37" s="92" t="str">
        <f>IFERROR(IF(C$7="","NA",IF(C$7&lt;INDEX(T_EMP[START DATE],ROW($B37)-ROW($B$7)),"NE",IF(AND(INDEX(T_EMP[TERMINATION DATE],ROW($B37)-ROW($B$7))&gt;0,C$7&gt;INDEX(T_EMP[TERMINATION DATE],ROW($B37)-ROW($B$7))),"NE",IF(NOT(ISERROR(MATCH(C$7,L_HOLS,0))),"H",IF(INDEX(L_WKNDVAL,WEEKDAY(C$7,1))=1,"WKND",INDEX(T_LEAVE[LEAVE TYPE],SUMPRODUCT(--(T_LEAVE[EMPLOYEE NAME]=$B37),--(T_LEAVE[START DATE]&lt;=C$7),--(T_LEAVE[END DATE]&gt;=C$7),ROW(T_LEAVE[LEAVE TYPE]))-ROW(T_LEAVE[#Headers]))))))),"")</f>
        <v/>
      </c>
      <c r="D37" s="93" t="str">
        <f>IFERROR(IF(D$7="","NA",IF(D$7&lt;INDEX(T_EMP[START DATE],ROW($B37)-ROW($B$7)),"NE",IF(AND(INDEX(T_EMP[TERMINATION DATE],ROW($B37)-ROW($B$7))&gt;0,D$7&gt;INDEX(T_EMP[TERMINATION DATE],ROW($B37)-ROW($B$7))),"NE",IF(NOT(ISERROR(MATCH(D$7,L_HOLS,0))),"H",IF(INDEX(L_WKNDVAL,WEEKDAY(D$7,1))=1,"WKND",INDEX(T_LEAVE[LEAVE TYPE],SUMPRODUCT(--(T_LEAVE[EMPLOYEE NAME]=$B37),--(T_LEAVE[START DATE]&lt;=D$7),--(T_LEAVE[END DATE]&gt;=D$7),ROW(T_LEAVE[LEAVE TYPE]))-ROW(T_LEAVE[#Headers]))))))),"")</f>
        <v/>
      </c>
      <c r="E37" s="93" t="str">
        <f>IFERROR(IF(E$7="","NA",IF(E$7&lt;INDEX(T_EMP[START DATE],ROW($B37)-ROW($B$7)),"NE",IF(AND(INDEX(T_EMP[TERMINATION DATE],ROW($B37)-ROW($B$7))&gt;0,E$7&gt;INDEX(T_EMP[TERMINATION DATE],ROW($B37)-ROW($B$7))),"NE",IF(NOT(ISERROR(MATCH(E$7,L_HOLS,0))),"H",IF(INDEX(L_WKNDVAL,WEEKDAY(E$7,1))=1,"WKND",INDEX(T_LEAVE[LEAVE TYPE],SUMPRODUCT(--(T_LEAVE[EMPLOYEE NAME]=$B37),--(T_LEAVE[START DATE]&lt;=E$7),--(T_LEAVE[END DATE]&gt;=E$7),ROW(T_LEAVE[LEAVE TYPE]))-ROW(T_LEAVE[#Headers]))))))),"")</f>
        <v/>
      </c>
      <c r="F37" s="93" t="str">
        <f>IFERROR(IF(F$7="","NA",IF(F$7&lt;INDEX(T_EMP[START DATE],ROW($B37)-ROW($B$7)),"NE",IF(AND(INDEX(T_EMP[TERMINATION DATE],ROW($B37)-ROW($B$7))&gt;0,F$7&gt;INDEX(T_EMP[TERMINATION DATE],ROW($B37)-ROW($B$7))),"NE",IF(NOT(ISERROR(MATCH(F$7,L_HOLS,0))),"H",IF(INDEX(L_WKNDVAL,WEEKDAY(F$7,1))=1,"WKND",INDEX(T_LEAVE[LEAVE TYPE],SUMPRODUCT(--(T_LEAVE[EMPLOYEE NAME]=$B37),--(T_LEAVE[START DATE]&lt;=F$7),--(T_LEAVE[END DATE]&gt;=F$7),ROW(T_LEAVE[LEAVE TYPE]))-ROW(T_LEAVE[#Headers]))))))),"")</f>
        <v/>
      </c>
      <c r="G37" s="93" t="str">
        <f>IFERROR(IF(G$7="","NA",IF(G$7&lt;INDEX(T_EMP[START DATE],ROW($B37)-ROW($B$7)),"NE",IF(AND(INDEX(T_EMP[TERMINATION DATE],ROW($B37)-ROW($B$7))&gt;0,G$7&gt;INDEX(T_EMP[TERMINATION DATE],ROW($B37)-ROW($B$7))),"NE",IF(NOT(ISERROR(MATCH(G$7,L_HOLS,0))),"H",IF(INDEX(L_WKNDVAL,WEEKDAY(G$7,1))=1,"WKND",INDEX(T_LEAVE[LEAVE TYPE],SUMPRODUCT(--(T_LEAVE[EMPLOYEE NAME]=$B37),--(T_LEAVE[START DATE]&lt;=G$7),--(T_LEAVE[END DATE]&gt;=G$7),ROW(T_LEAVE[LEAVE TYPE]))-ROW(T_LEAVE[#Headers]))))))),"")</f>
        <v/>
      </c>
      <c r="H37" s="93" t="str">
        <f>IFERROR(IF(H$7="","NA",IF(H$7&lt;INDEX(T_EMP[START DATE],ROW($B37)-ROW($B$7)),"NE",IF(AND(INDEX(T_EMP[TERMINATION DATE],ROW($B37)-ROW($B$7))&gt;0,H$7&gt;INDEX(T_EMP[TERMINATION DATE],ROW($B37)-ROW($B$7))),"NE",IF(NOT(ISERROR(MATCH(H$7,L_HOLS,0))),"H",IF(INDEX(L_WKNDVAL,WEEKDAY(H$7,1))=1,"WKND",INDEX(T_LEAVE[LEAVE TYPE],SUMPRODUCT(--(T_LEAVE[EMPLOYEE NAME]=$B37),--(T_LEAVE[START DATE]&lt;=H$7),--(T_LEAVE[END DATE]&gt;=H$7),ROW(T_LEAVE[LEAVE TYPE]))-ROW(T_LEAVE[#Headers]))))))),"")</f>
        <v/>
      </c>
      <c r="I37" s="93" t="str">
        <f>IFERROR(IF(I$7="","NA",IF(I$7&lt;INDEX(T_EMP[START DATE],ROW($B37)-ROW($B$7)),"NE",IF(AND(INDEX(T_EMP[TERMINATION DATE],ROW($B37)-ROW($B$7))&gt;0,I$7&gt;INDEX(T_EMP[TERMINATION DATE],ROW($B37)-ROW($B$7))),"NE",IF(NOT(ISERROR(MATCH(I$7,L_HOLS,0))),"H",IF(INDEX(L_WKNDVAL,WEEKDAY(I$7,1))=1,"WKND",INDEX(T_LEAVE[LEAVE TYPE],SUMPRODUCT(--(T_LEAVE[EMPLOYEE NAME]=$B37),--(T_LEAVE[START DATE]&lt;=I$7),--(T_LEAVE[END DATE]&gt;=I$7),ROW(T_LEAVE[LEAVE TYPE]))-ROW(T_LEAVE[#Headers]))))))),"")</f>
        <v/>
      </c>
      <c r="J37" s="93" t="str">
        <f>IFERROR(IF(J$7="","NA",IF(J$7&lt;INDEX(T_EMP[START DATE],ROW($B37)-ROW($B$7)),"NE",IF(AND(INDEX(T_EMP[TERMINATION DATE],ROW($B37)-ROW($B$7))&gt;0,J$7&gt;INDEX(T_EMP[TERMINATION DATE],ROW($B37)-ROW($B$7))),"NE",IF(NOT(ISERROR(MATCH(J$7,L_HOLS,0))),"H",IF(INDEX(L_WKNDVAL,WEEKDAY(J$7,1))=1,"WKND",INDEX(T_LEAVE[LEAVE TYPE],SUMPRODUCT(--(T_LEAVE[EMPLOYEE NAME]=$B37),--(T_LEAVE[START DATE]&lt;=J$7),--(T_LEAVE[END DATE]&gt;=J$7),ROW(T_LEAVE[LEAVE TYPE]))-ROW(T_LEAVE[#Headers]))))))),"")</f>
        <v/>
      </c>
      <c r="K37" s="93" t="str">
        <f>IFERROR(IF(K$7="","NA",IF(K$7&lt;INDEX(T_EMP[START DATE],ROW($B37)-ROW($B$7)),"NE",IF(AND(INDEX(T_EMP[TERMINATION DATE],ROW($B37)-ROW($B$7))&gt;0,K$7&gt;INDEX(T_EMP[TERMINATION DATE],ROW($B37)-ROW($B$7))),"NE",IF(NOT(ISERROR(MATCH(K$7,L_HOLS,0))),"H",IF(INDEX(L_WKNDVAL,WEEKDAY(K$7,1))=1,"WKND",INDEX(T_LEAVE[LEAVE TYPE],SUMPRODUCT(--(T_LEAVE[EMPLOYEE NAME]=$B37),--(T_LEAVE[START DATE]&lt;=K$7),--(T_LEAVE[END DATE]&gt;=K$7),ROW(T_LEAVE[LEAVE TYPE]))-ROW(T_LEAVE[#Headers]))))))),"")</f>
        <v/>
      </c>
      <c r="L37" s="93" t="str">
        <f>IFERROR(IF(L$7="","NA",IF(L$7&lt;INDEX(T_EMP[START DATE],ROW($B37)-ROW($B$7)),"NE",IF(AND(INDEX(T_EMP[TERMINATION DATE],ROW($B37)-ROW($B$7))&gt;0,L$7&gt;INDEX(T_EMP[TERMINATION DATE],ROW($B37)-ROW($B$7))),"NE",IF(NOT(ISERROR(MATCH(L$7,L_HOLS,0))),"H",IF(INDEX(L_WKNDVAL,WEEKDAY(L$7,1))=1,"WKND",INDEX(T_LEAVE[LEAVE TYPE],SUMPRODUCT(--(T_LEAVE[EMPLOYEE NAME]=$B37),--(T_LEAVE[START DATE]&lt;=L$7),--(T_LEAVE[END DATE]&gt;=L$7),ROW(T_LEAVE[LEAVE TYPE]))-ROW(T_LEAVE[#Headers]))))))),"")</f>
        <v/>
      </c>
      <c r="M37" s="93" t="str">
        <f>IFERROR(IF(M$7="","NA",IF(M$7&lt;INDEX(T_EMP[START DATE],ROW($B37)-ROW($B$7)),"NE",IF(AND(INDEX(T_EMP[TERMINATION DATE],ROW($B37)-ROW($B$7))&gt;0,M$7&gt;INDEX(T_EMP[TERMINATION DATE],ROW($B37)-ROW($B$7))),"NE",IF(NOT(ISERROR(MATCH(M$7,L_HOLS,0))),"H",IF(INDEX(L_WKNDVAL,WEEKDAY(M$7,1))=1,"WKND",INDEX(T_LEAVE[LEAVE TYPE],SUMPRODUCT(--(T_LEAVE[EMPLOYEE NAME]=$B37),--(T_LEAVE[START DATE]&lt;=M$7),--(T_LEAVE[END DATE]&gt;=M$7),ROW(T_LEAVE[LEAVE TYPE]))-ROW(T_LEAVE[#Headers]))))))),"")</f>
        <v/>
      </c>
      <c r="N37" s="93" t="str">
        <f>IFERROR(IF(N$7="","NA",IF(N$7&lt;INDEX(T_EMP[START DATE],ROW($B37)-ROW($B$7)),"NE",IF(AND(INDEX(T_EMP[TERMINATION DATE],ROW($B37)-ROW($B$7))&gt;0,N$7&gt;INDEX(T_EMP[TERMINATION DATE],ROW($B37)-ROW($B$7))),"NE",IF(NOT(ISERROR(MATCH(N$7,L_HOLS,0))),"H",IF(INDEX(L_WKNDVAL,WEEKDAY(N$7,1))=1,"WKND",INDEX(T_LEAVE[LEAVE TYPE],SUMPRODUCT(--(T_LEAVE[EMPLOYEE NAME]=$B37),--(T_LEAVE[START DATE]&lt;=N$7),--(T_LEAVE[END DATE]&gt;=N$7),ROW(T_LEAVE[LEAVE TYPE]))-ROW(T_LEAVE[#Headers]))))))),"")</f>
        <v/>
      </c>
      <c r="O37" s="93" t="str">
        <f>IFERROR(IF(O$7="","NA",IF(O$7&lt;INDEX(T_EMP[START DATE],ROW($B37)-ROW($B$7)),"NE",IF(AND(INDEX(T_EMP[TERMINATION DATE],ROW($B37)-ROW($B$7))&gt;0,O$7&gt;INDEX(T_EMP[TERMINATION DATE],ROW($B37)-ROW($B$7))),"NE",IF(NOT(ISERROR(MATCH(O$7,L_HOLS,0))),"H",IF(INDEX(L_WKNDVAL,WEEKDAY(O$7,1))=1,"WKND",INDEX(T_LEAVE[LEAVE TYPE],SUMPRODUCT(--(T_LEAVE[EMPLOYEE NAME]=$B37),--(T_LEAVE[START DATE]&lt;=O$7),--(T_LEAVE[END DATE]&gt;=O$7),ROW(T_LEAVE[LEAVE TYPE]))-ROW(T_LEAVE[#Headers]))))))),"")</f>
        <v/>
      </c>
      <c r="P37" s="93" t="str">
        <f>IFERROR(IF(P$7="","NA",IF(P$7&lt;INDEX(T_EMP[START DATE],ROW($B37)-ROW($B$7)),"NE",IF(AND(INDEX(T_EMP[TERMINATION DATE],ROW($B37)-ROW($B$7))&gt;0,P$7&gt;INDEX(T_EMP[TERMINATION DATE],ROW($B37)-ROW($B$7))),"NE",IF(NOT(ISERROR(MATCH(P$7,L_HOLS,0))),"H",IF(INDEX(L_WKNDVAL,WEEKDAY(P$7,1))=1,"WKND",INDEX(T_LEAVE[LEAVE TYPE],SUMPRODUCT(--(T_LEAVE[EMPLOYEE NAME]=$B37),--(T_LEAVE[START DATE]&lt;=P$7),--(T_LEAVE[END DATE]&gt;=P$7),ROW(T_LEAVE[LEAVE TYPE]))-ROW(T_LEAVE[#Headers]))))))),"")</f>
        <v/>
      </c>
      <c r="Q37" s="93" t="str">
        <f>IFERROR(IF(Q$7="","NA",IF(Q$7&lt;INDEX(T_EMP[START DATE],ROW($B37)-ROW($B$7)),"NE",IF(AND(INDEX(T_EMP[TERMINATION DATE],ROW($B37)-ROW($B$7))&gt;0,Q$7&gt;INDEX(T_EMP[TERMINATION DATE],ROW($B37)-ROW($B$7))),"NE",IF(NOT(ISERROR(MATCH(Q$7,L_HOLS,0))),"H",IF(INDEX(L_WKNDVAL,WEEKDAY(Q$7,1))=1,"WKND",INDEX(T_LEAVE[LEAVE TYPE],SUMPRODUCT(--(T_LEAVE[EMPLOYEE NAME]=$B37),--(T_LEAVE[START DATE]&lt;=Q$7),--(T_LEAVE[END DATE]&gt;=Q$7),ROW(T_LEAVE[LEAVE TYPE]))-ROW(T_LEAVE[#Headers]))))))),"")</f>
        <v/>
      </c>
      <c r="R37" s="93" t="str">
        <f>IFERROR(IF(R$7="","NA",IF(R$7&lt;INDEX(T_EMP[START DATE],ROW($B37)-ROW($B$7)),"NE",IF(AND(INDEX(T_EMP[TERMINATION DATE],ROW($B37)-ROW($B$7))&gt;0,R$7&gt;INDEX(T_EMP[TERMINATION DATE],ROW($B37)-ROW($B$7))),"NE",IF(NOT(ISERROR(MATCH(R$7,L_HOLS,0))),"H",IF(INDEX(L_WKNDVAL,WEEKDAY(R$7,1))=1,"WKND",INDEX(T_LEAVE[LEAVE TYPE],SUMPRODUCT(--(T_LEAVE[EMPLOYEE NAME]=$B37),--(T_LEAVE[START DATE]&lt;=R$7),--(T_LEAVE[END DATE]&gt;=R$7),ROW(T_LEAVE[LEAVE TYPE]))-ROW(T_LEAVE[#Headers]))))))),"")</f>
        <v/>
      </c>
      <c r="S37" s="93" t="str">
        <f>IFERROR(IF(S$7="","NA",IF(S$7&lt;INDEX(T_EMP[START DATE],ROW($B37)-ROW($B$7)),"NE",IF(AND(INDEX(T_EMP[TERMINATION DATE],ROW($B37)-ROW($B$7))&gt;0,S$7&gt;INDEX(T_EMP[TERMINATION DATE],ROW($B37)-ROW($B$7))),"NE",IF(NOT(ISERROR(MATCH(S$7,L_HOLS,0))),"H",IF(INDEX(L_WKNDVAL,WEEKDAY(S$7,1))=1,"WKND",INDEX(T_LEAVE[LEAVE TYPE],SUMPRODUCT(--(T_LEAVE[EMPLOYEE NAME]=$B37),--(T_LEAVE[START DATE]&lt;=S$7),--(T_LEAVE[END DATE]&gt;=S$7),ROW(T_LEAVE[LEAVE TYPE]))-ROW(T_LEAVE[#Headers]))))))),"")</f>
        <v/>
      </c>
      <c r="T37" s="93" t="str">
        <f>IFERROR(IF(T$7="","NA",IF(T$7&lt;INDEX(T_EMP[START DATE],ROW($B37)-ROW($B$7)),"NE",IF(AND(INDEX(T_EMP[TERMINATION DATE],ROW($B37)-ROW($B$7))&gt;0,T$7&gt;INDEX(T_EMP[TERMINATION DATE],ROW($B37)-ROW($B$7))),"NE",IF(NOT(ISERROR(MATCH(T$7,L_HOLS,0))),"H",IF(INDEX(L_WKNDVAL,WEEKDAY(T$7,1))=1,"WKND",INDEX(T_LEAVE[LEAVE TYPE],SUMPRODUCT(--(T_LEAVE[EMPLOYEE NAME]=$B37),--(T_LEAVE[START DATE]&lt;=T$7),--(T_LEAVE[END DATE]&gt;=T$7),ROW(T_LEAVE[LEAVE TYPE]))-ROW(T_LEAVE[#Headers]))))))),"")</f>
        <v/>
      </c>
      <c r="U37" s="93" t="str">
        <f>IFERROR(IF(U$7="","NA",IF(U$7&lt;INDEX(T_EMP[START DATE],ROW($B37)-ROW($B$7)),"NE",IF(AND(INDEX(T_EMP[TERMINATION DATE],ROW($B37)-ROW($B$7))&gt;0,U$7&gt;INDEX(T_EMP[TERMINATION DATE],ROW($B37)-ROW($B$7))),"NE",IF(NOT(ISERROR(MATCH(U$7,L_HOLS,0))),"H",IF(INDEX(L_WKNDVAL,WEEKDAY(U$7,1))=1,"WKND",INDEX(T_LEAVE[LEAVE TYPE],SUMPRODUCT(--(T_LEAVE[EMPLOYEE NAME]=$B37),--(T_LEAVE[START DATE]&lt;=U$7),--(T_LEAVE[END DATE]&gt;=U$7),ROW(T_LEAVE[LEAVE TYPE]))-ROW(T_LEAVE[#Headers]))))))),"")</f>
        <v/>
      </c>
      <c r="V37" s="93" t="str">
        <f>IFERROR(IF(V$7="","NA",IF(V$7&lt;INDEX(T_EMP[START DATE],ROW($B37)-ROW($B$7)),"NE",IF(AND(INDEX(T_EMP[TERMINATION DATE],ROW($B37)-ROW($B$7))&gt;0,V$7&gt;INDEX(T_EMP[TERMINATION DATE],ROW($B37)-ROW($B$7))),"NE",IF(NOT(ISERROR(MATCH(V$7,L_HOLS,0))),"H",IF(INDEX(L_WKNDVAL,WEEKDAY(V$7,1))=1,"WKND",INDEX(T_LEAVE[LEAVE TYPE],SUMPRODUCT(--(T_LEAVE[EMPLOYEE NAME]=$B37),--(T_LEAVE[START DATE]&lt;=V$7),--(T_LEAVE[END DATE]&gt;=V$7),ROW(T_LEAVE[LEAVE TYPE]))-ROW(T_LEAVE[#Headers]))))))),"")</f>
        <v/>
      </c>
      <c r="W37" s="93" t="str">
        <f>IFERROR(IF(W$7="","NA",IF(W$7&lt;INDEX(T_EMP[START DATE],ROW($B37)-ROW($B$7)),"NE",IF(AND(INDEX(T_EMP[TERMINATION DATE],ROW($B37)-ROW($B$7))&gt;0,W$7&gt;INDEX(T_EMP[TERMINATION DATE],ROW($B37)-ROW($B$7))),"NE",IF(NOT(ISERROR(MATCH(W$7,L_HOLS,0))),"H",IF(INDEX(L_WKNDVAL,WEEKDAY(W$7,1))=1,"WKND",INDEX(T_LEAVE[LEAVE TYPE],SUMPRODUCT(--(T_LEAVE[EMPLOYEE NAME]=$B37),--(T_LEAVE[START DATE]&lt;=W$7),--(T_LEAVE[END DATE]&gt;=W$7),ROW(T_LEAVE[LEAVE TYPE]))-ROW(T_LEAVE[#Headers]))))))),"")</f>
        <v/>
      </c>
      <c r="X37" s="93" t="str">
        <f>IFERROR(IF(X$7="","NA",IF(X$7&lt;INDEX(T_EMP[START DATE],ROW($B37)-ROW($B$7)),"NE",IF(AND(INDEX(T_EMP[TERMINATION DATE],ROW($B37)-ROW($B$7))&gt;0,X$7&gt;INDEX(T_EMP[TERMINATION DATE],ROW($B37)-ROW($B$7))),"NE",IF(NOT(ISERROR(MATCH(X$7,L_HOLS,0))),"H",IF(INDEX(L_WKNDVAL,WEEKDAY(X$7,1))=1,"WKND",INDEX(T_LEAVE[LEAVE TYPE],SUMPRODUCT(--(T_LEAVE[EMPLOYEE NAME]=$B37),--(T_LEAVE[START DATE]&lt;=X$7),--(T_LEAVE[END DATE]&gt;=X$7),ROW(T_LEAVE[LEAVE TYPE]))-ROW(T_LEAVE[#Headers]))))))),"")</f>
        <v/>
      </c>
      <c r="Y37" s="93" t="str">
        <f>IFERROR(IF(Y$7="","NA",IF(Y$7&lt;INDEX(T_EMP[START DATE],ROW($B37)-ROW($B$7)),"NE",IF(AND(INDEX(T_EMP[TERMINATION DATE],ROW($B37)-ROW($B$7))&gt;0,Y$7&gt;INDEX(T_EMP[TERMINATION DATE],ROW($B37)-ROW($B$7))),"NE",IF(NOT(ISERROR(MATCH(Y$7,L_HOLS,0))),"H",IF(INDEX(L_WKNDVAL,WEEKDAY(Y$7,1))=1,"WKND",INDEX(T_LEAVE[LEAVE TYPE],SUMPRODUCT(--(T_LEAVE[EMPLOYEE NAME]=$B37),--(T_LEAVE[START DATE]&lt;=Y$7),--(T_LEAVE[END DATE]&gt;=Y$7),ROW(T_LEAVE[LEAVE TYPE]))-ROW(T_LEAVE[#Headers]))))))),"")</f>
        <v/>
      </c>
      <c r="Z37" s="93" t="str">
        <f>IFERROR(IF(Z$7="","NA",IF(Z$7&lt;INDEX(T_EMP[START DATE],ROW($B37)-ROW($B$7)),"NE",IF(AND(INDEX(T_EMP[TERMINATION DATE],ROW($B37)-ROW($B$7))&gt;0,Z$7&gt;INDEX(T_EMP[TERMINATION DATE],ROW($B37)-ROW($B$7))),"NE",IF(NOT(ISERROR(MATCH(Z$7,L_HOLS,0))),"H",IF(INDEX(L_WKNDVAL,WEEKDAY(Z$7,1))=1,"WKND",INDEX(T_LEAVE[LEAVE TYPE],SUMPRODUCT(--(T_LEAVE[EMPLOYEE NAME]=$B37),--(T_LEAVE[START DATE]&lt;=Z$7),--(T_LEAVE[END DATE]&gt;=Z$7),ROW(T_LEAVE[LEAVE TYPE]))-ROW(T_LEAVE[#Headers]))))))),"")</f>
        <v/>
      </c>
      <c r="AA37" s="93" t="str">
        <f>IFERROR(IF(AA$7="","NA",IF(AA$7&lt;INDEX(T_EMP[START DATE],ROW($B37)-ROW($B$7)),"NE",IF(AND(INDEX(T_EMP[TERMINATION DATE],ROW($B37)-ROW($B$7))&gt;0,AA$7&gt;INDEX(T_EMP[TERMINATION DATE],ROW($B37)-ROW($B$7))),"NE",IF(NOT(ISERROR(MATCH(AA$7,L_HOLS,0))),"H",IF(INDEX(L_WKNDVAL,WEEKDAY(AA$7,1))=1,"WKND",INDEX(T_LEAVE[LEAVE TYPE],SUMPRODUCT(--(T_LEAVE[EMPLOYEE NAME]=$B37),--(T_LEAVE[START DATE]&lt;=AA$7),--(T_LEAVE[END DATE]&gt;=AA$7),ROW(T_LEAVE[LEAVE TYPE]))-ROW(T_LEAVE[#Headers]))))))),"")</f>
        <v/>
      </c>
      <c r="AB37" s="93" t="str">
        <f>IFERROR(IF(AB$7="","NA",IF(AB$7&lt;INDEX(T_EMP[START DATE],ROW($B37)-ROW($B$7)),"NE",IF(AND(INDEX(T_EMP[TERMINATION DATE],ROW($B37)-ROW($B$7))&gt;0,AB$7&gt;INDEX(T_EMP[TERMINATION DATE],ROW($B37)-ROW($B$7))),"NE",IF(NOT(ISERROR(MATCH(AB$7,L_HOLS,0))),"H",IF(INDEX(L_WKNDVAL,WEEKDAY(AB$7,1))=1,"WKND",INDEX(T_LEAVE[LEAVE TYPE],SUMPRODUCT(--(T_LEAVE[EMPLOYEE NAME]=$B37),--(T_LEAVE[START DATE]&lt;=AB$7),--(T_LEAVE[END DATE]&gt;=AB$7),ROW(T_LEAVE[LEAVE TYPE]))-ROW(T_LEAVE[#Headers]))))))),"")</f>
        <v/>
      </c>
      <c r="AC37" s="93" t="str">
        <f>IFERROR(IF(AC$7="","NA",IF(AC$7&lt;INDEX(T_EMP[START DATE],ROW($B37)-ROW($B$7)),"NE",IF(AND(INDEX(T_EMP[TERMINATION DATE],ROW($B37)-ROW($B$7))&gt;0,AC$7&gt;INDEX(T_EMP[TERMINATION DATE],ROW($B37)-ROW($B$7))),"NE",IF(NOT(ISERROR(MATCH(AC$7,L_HOLS,0))),"H",IF(INDEX(L_WKNDVAL,WEEKDAY(AC$7,1))=1,"WKND",INDEX(T_LEAVE[LEAVE TYPE],SUMPRODUCT(--(T_LEAVE[EMPLOYEE NAME]=$B37),--(T_LEAVE[START DATE]&lt;=AC$7),--(T_LEAVE[END DATE]&gt;=AC$7),ROW(T_LEAVE[LEAVE TYPE]))-ROW(T_LEAVE[#Headers]))))))),"")</f>
        <v/>
      </c>
      <c r="AD37" s="93" t="str">
        <f>IFERROR(IF(AD$7="","NA",IF(AD$7&lt;INDEX(T_EMP[START DATE],ROW($B37)-ROW($B$7)),"NE",IF(AND(INDEX(T_EMP[TERMINATION DATE],ROW($B37)-ROW($B$7))&gt;0,AD$7&gt;INDEX(T_EMP[TERMINATION DATE],ROW($B37)-ROW($B$7))),"NE",IF(NOT(ISERROR(MATCH(AD$7,L_HOLS,0))),"H",IF(INDEX(L_WKNDVAL,WEEKDAY(AD$7,1))=1,"WKND",INDEX(T_LEAVE[LEAVE TYPE],SUMPRODUCT(--(T_LEAVE[EMPLOYEE NAME]=$B37),--(T_LEAVE[START DATE]&lt;=AD$7),--(T_LEAVE[END DATE]&gt;=AD$7),ROW(T_LEAVE[LEAVE TYPE]))-ROW(T_LEAVE[#Headers]))))))),"")</f>
        <v/>
      </c>
      <c r="AE37" s="93" t="str">
        <f>IFERROR(IF(AE$7="","NA",IF(AE$7&lt;INDEX(T_EMP[START DATE],ROW($B37)-ROW($B$7)),"NE",IF(AND(INDEX(T_EMP[TERMINATION DATE],ROW($B37)-ROW($B$7))&gt;0,AE$7&gt;INDEX(T_EMP[TERMINATION DATE],ROW($B37)-ROW($B$7))),"NE",IF(NOT(ISERROR(MATCH(AE$7,L_HOLS,0))),"H",IF(INDEX(L_WKNDVAL,WEEKDAY(AE$7,1))=1,"WKND",INDEX(T_LEAVE[LEAVE TYPE],SUMPRODUCT(--(T_LEAVE[EMPLOYEE NAME]=$B37),--(T_LEAVE[START DATE]&lt;=AE$7),--(T_LEAVE[END DATE]&gt;=AE$7),ROW(T_LEAVE[LEAVE TYPE]))-ROW(T_LEAVE[#Headers]))))))),"")</f>
        <v/>
      </c>
      <c r="AF37" s="93" t="str">
        <f>IFERROR(IF(AF$7="","NA",IF(AF$7&lt;INDEX(T_EMP[START DATE],ROW($B37)-ROW($B$7)),"NE",IF(AND(INDEX(T_EMP[TERMINATION DATE],ROW($B37)-ROW($B$7))&gt;0,AF$7&gt;INDEX(T_EMP[TERMINATION DATE],ROW($B37)-ROW($B$7))),"NE",IF(NOT(ISERROR(MATCH(AF$7,L_HOLS,0))),"H",IF(INDEX(L_WKNDVAL,WEEKDAY(AF$7,1))=1,"WKND",INDEX(T_LEAVE[LEAVE TYPE],SUMPRODUCT(--(T_LEAVE[EMPLOYEE NAME]=$B37),--(T_LEAVE[START DATE]&lt;=AF$7),--(T_LEAVE[END DATE]&gt;=AF$7),ROW(T_LEAVE[LEAVE TYPE]))-ROW(T_LEAVE[#Headers]))))))),"")</f>
        <v/>
      </c>
      <c r="AG37" s="93" t="str">
        <f>IFERROR(IF(AG$7="","NA",IF(AG$7&lt;INDEX(T_EMP[START DATE],ROW($B37)-ROW($B$7)),"NE",IF(AND(INDEX(T_EMP[TERMINATION DATE],ROW($B37)-ROW($B$7))&gt;0,AG$7&gt;INDEX(T_EMP[TERMINATION DATE],ROW($B37)-ROW($B$7))),"NE",IF(NOT(ISERROR(MATCH(AG$7,L_HOLS,0))),"H",IF(INDEX(L_WKNDVAL,WEEKDAY(AG$7,1))=1,"WKND",INDEX(T_LEAVE[LEAVE TYPE],SUMPRODUCT(--(T_LEAVE[EMPLOYEE NAME]=$B37),--(T_LEAVE[START DATE]&lt;=AG$7),--(T_LEAVE[END DATE]&gt;=AG$7),ROW(T_LEAVE[LEAVE TYPE]))-ROW(T_LEAVE[#Headers]))))))),"")</f>
        <v>NA</v>
      </c>
      <c r="AH37" s="77"/>
      <c r="AI37" s="100" t="str">
        <f>IF(OR($B37="",AI$7=""),"",COUNTIFS($C37:$AG37,AI$7)*INDEX(T_LEAVETYPE[DAY VALUE],1))</f>
        <v/>
      </c>
      <c r="AJ37" s="100" t="str">
        <f>IF(OR($B37="",AJ$7=""),"",COUNTIFS($C37:$AG37,AJ$7)*INDEX(T_LEAVETYPE[DAY VALUE],2))</f>
        <v/>
      </c>
      <c r="AK37" s="100" t="str">
        <f>IF(OR($B37="",AK$7=""),"",COUNTIFS($C37:$AG37,AK$7)*INDEX(T_LEAVETYPE[DAY VALUE],3))</f>
        <v/>
      </c>
      <c r="AL37" s="100" t="str">
        <f>IF(OR($B37="",AL$7=""),"",COUNTIFS($C37:$AG37,AL$7)*INDEX(T_LEAVETYPE[DAY VALUE],4))</f>
        <v/>
      </c>
      <c r="AM37" s="101" t="str">
        <f>IF(OR($B37="",AM$7=""),"",COUNTIFS($C37:$AG37,AM$7)*INDEX(T_LEAVETYPE[DAY VALUE],5))</f>
        <v/>
      </c>
      <c r="AN37" s="102" t="str">
        <f t="shared" si="4"/>
        <v/>
      </c>
      <c r="AO37" s="103" t="str">
        <f t="shared" si="3"/>
        <v/>
      </c>
    </row>
  </sheetData>
  <sheetProtection algorithmName="SHA-512" hashValue="dOnUJ/430V9CXKHxIv5Pdsy9gddunBG6uxvfEN/Tal2PDsCoeJpIaMfYjBoYidOZOc18hjd6nXQx+sn9tmr9sw==" saltValue="CXXPZQfs0JdSldKla66inw==" spinCount="100000" sheet="1" objects="1" scenarios="1" formatCells="0" formatColumns="0" formatRows="0"/>
  <mergeCells count="5">
    <mergeCell ref="E4:H4"/>
    <mergeCell ref="J4:M4"/>
    <mergeCell ref="O4:R4"/>
    <mergeCell ref="T4:W4"/>
    <mergeCell ref="Y4:AB4"/>
  </mergeCells>
  <conditionalFormatting sqref="C8:AG37">
    <cfRule type="expression" dxfId="21" priority="3" stopIfTrue="1">
      <formula>C8="NA"</formula>
    </cfRule>
    <cfRule type="expression" dxfId="20" priority="4" stopIfTrue="1">
      <formula>C8="NE"</formula>
    </cfRule>
    <cfRule type="expression" dxfId="19" priority="7" stopIfTrue="1">
      <formula>C8="H"</formula>
    </cfRule>
    <cfRule type="expression" dxfId="18" priority="8" stopIfTrue="1">
      <formula>C8="WKND"</formula>
    </cfRule>
    <cfRule type="expression" dxfId="17" priority="12">
      <formula>C8=INDEX(L_LEAVE,5)</formula>
    </cfRule>
    <cfRule type="expression" dxfId="16" priority="13">
      <formula>C8=INDEX(L_LEAVE,4)</formula>
    </cfRule>
    <cfRule type="expression" dxfId="15" priority="14">
      <formula>C8=INDEX(L_LEAVE,3)</formula>
    </cfRule>
    <cfRule type="expression" dxfId="14" priority="15">
      <formula>C8=INDEX(L_LEAVE,2)</formula>
    </cfRule>
    <cfRule type="expression" dxfId="13" priority="16">
      <formula>C8=INDEX(L_LEAVE,1)</formula>
    </cfRule>
    <cfRule type="expression" dxfId="12" priority="17">
      <formula>MOD(COLUMN(C8),2)=0</formula>
    </cfRule>
  </conditionalFormatting>
  <conditionalFormatting sqref="B8:AO37">
    <cfRule type="expression" dxfId="11" priority="18">
      <formula>MOD(ROW(C8),2)=0</formula>
    </cfRule>
  </conditionalFormatting>
  <conditionalFormatting sqref="E4:AB4 AI7:AM7">
    <cfRule type="expression" dxfId="10" priority="1">
      <formula>E4=""</formula>
    </cfRule>
  </conditionalFormatting>
  <dataValidations disablePrompts="1" count="1">
    <dataValidation type="list" allowBlank="1" showInputMessage="1" showErrorMessage="1" sqref="B5">
      <formula1>L_MTHS</formula1>
    </dataValidation>
  </dataValidations>
  <printOptions horizontalCentered="1" verticalCentered="1"/>
  <pageMargins left="0.25" right="0.25" top="0.25" bottom="0.25" header="0.3" footer="0.3"/>
  <pageSetup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4"/>
  <sheetViews>
    <sheetView showGridLines="0" zoomScaleNormal="100" workbookViewId="0">
      <selection activeCell="C12" sqref="C12:AG23"/>
    </sheetView>
  </sheetViews>
  <sheetFormatPr defaultRowHeight="15" x14ac:dyDescent="0.25"/>
  <cols>
    <col min="1" max="1" width="3" style="21" customWidth="1"/>
    <col min="2" max="2" width="22.140625" style="21" customWidth="1"/>
    <col min="3" max="33" width="3.5703125" style="21" customWidth="1"/>
    <col min="34" max="34" width="0.7109375" style="21" customWidth="1"/>
    <col min="35" max="35" width="3.140625" style="21" customWidth="1"/>
    <col min="36" max="40" width="9.140625" style="21"/>
    <col min="41" max="41" width="12.42578125" style="21" bestFit="1" customWidth="1"/>
    <col min="42" max="42" width="15.42578125" style="21" bestFit="1" customWidth="1"/>
    <col min="43" max="16384" width="9.140625" style="21"/>
  </cols>
  <sheetData>
    <row r="2" spans="1:43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/>
      <c r="AI2" s="23"/>
      <c r="AJ2" s="23"/>
      <c r="AK2" s="23"/>
      <c r="AL2" s="23"/>
      <c r="AM2" s="23"/>
      <c r="AN2" s="23"/>
      <c r="AO2" s="23"/>
      <c r="AP2" s="23"/>
      <c r="AQ2" s="24"/>
    </row>
    <row r="3" spans="1:43" x14ac:dyDescent="0.25">
      <c r="B3" s="62" t="s">
        <v>30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25"/>
      <c r="AJ3" s="27"/>
      <c r="AK3" s="28" t="s">
        <v>46</v>
      </c>
      <c r="AL3" s="116" t="str">
        <f>IFERROR(INDEX(L_EMPSTDT,MATCH(B6,L_EMPS,0)),"")</f>
        <v/>
      </c>
      <c r="AM3" s="116"/>
      <c r="AN3" s="25"/>
      <c r="AO3" s="48" t="str">
        <f>IFERROR(IF(AP3&lt;&gt;"","Termination Date",""),"")</f>
        <v/>
      </c>
      <c r="AP3" s="49" t="str">
        <f>IFERROR(IF(INDEX(L_EMPTERMDT,MATCH(I_RPT_EMP,L_EMPS,0))=0,"",INDEX(L_EMPTERMDT,MATCH(I_RPT_EMP,L_EMPS,0))),"")</f>
        <v/>
      </c>
      <c r="AQ3" s="30"/>
    </row>
    <row r="4" spans="1:43" x14ac:dyDescent="0.25">
      <c r="B4" s="31">
        <v>2016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2"/>
      <c r="AC4" s="33" t="s">
        <v>20</v>
      </c>
      <c r="AD4" s="25"/>
      <c r="AE4" s="25"/>
      <c r="AF4" s="25"/>
      <c r="AG4" s="25"/>
      <c r="AH4" s="26"/>
      <c r="AI4" s="25"/>
      <c r="AJ4" s="25"/>
      <c r="AK4" s="25"/>
      <c r="AL4" s="25"/>
      <c r="AM4" s="25"/>
      <c r="AN4" s="25"/>
      <c r="AO4" s="25"/>
      <c r="AP4" s="25"/>
      <c r="AQ4" s="26"/>
    </row>
    <row r="5" spans="1:43" x14ac:dyDescent="0.25">
      <c r="B5" s="62" t="s">
        <v>48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109"/>
      <c r="AC5" s="33" t="s">
        <v>21</v>
      </c>
      <c r="AD5" s="25"/>
      <c r="AE5" s="25"/>
      <c r="AF5" s="25"/>
      <c r="AG5" s="25"/>
      <c r="AH5" s="26"/>
      <c r="AI5" s="25"/>
      <c r="AJ5" s="117">
        <f t="shared" ref="AJ5:AN5" ca="1" si="0">IF(AJ8="","",SUM(AJ12:AJ23))</f>
        <v>0</v>
      </c>
      <c r="AK5" s="118">
        <f t="shared" ca="1" si="0"/>
        <v>0</v>
      </c>
      <c r="AL5" s="119">
        <f t="shared" ca="1" si="0"/>
        <v>0</v>
      </c>
      <c r="AM5" s="120">
        <f t="shared" ca="1" si="0"/>
        <v>0</v>
      </c>
      <c r="AN5" s="121">
        <f t="shared" ca="1" si="0"/>
        <v>0</v>
      </c>
      <c r="AO5" s="115">
        <f ca="1">SUM(AO12:AO23)</f>
        <v>0</v>
      </c>
      <c r="AP5" s="115">
        <f t="shared" ref="AP5" ca="1" si="1">SUM(AP12:AP23)</f>
        <v>0</v>
      </c>
      <c r="AQ5" s="26"/>
    </row>
    <row r="6" spans="1:43" x14ac:dyDescent="0.25">
      <c r="B6" s="3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35"/>
      <c r="AC6" s="36" t="s">
        <v>29</v>
      </c>
      <c r="AD6" s="25"/>
      <c r="AE6" s="25"/>
      <c r="AF6" s="25"/>
      <c r="AG6" s="25"/>
      <c r="AH6" s="26"/>
      <c r="AI6" s="25"/>
      <c r="AJ6" s="117"/>
      <c r="AK6" s="118"/>
      <c r="AL6" s="119"/>
      <c r="AM6" s="120"/>
      <c r="AN6" s="121"/>
      <c r="AO6" s="115"/>
      <c r="AP6" s="115"/>
      <c r="AQ6" s="26"/>
    </row>
    <row r="7" spans="1:43" x14ac:dyDescent="0.25">
      <c r="B7" s="62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37"/>
      <c r="AC7" s="36" t="s">
        <v>53</v>
      </c>
      <c r="AD7" s="25"/>
      <c r="AE7" s="25"/>
      <c r="AF7" s="25"/>
      <c r="AG7" s="25"/>
      <c r="AH7" s="26"/>
      <c r="AI7" s="25"/>
      <c r="AJ7" s="117"/>
      <c r="AK7" s="118"/>
      <c r="AL7" s="119"/>
      <c r="AM7" s="120"/>
      <c r="AN7" s="121"/>
      <c r="AO7" s="115"/>
      <c r="AP7" s="115"/>
      <c r="AQ7" s="26"/>
    </row>
    <row r="8" spans="1:43" x14ac:dyDescent="0.25">
      <c r="B8" s="38">
        <f ca="1">TODAY()</f>
        <v>42765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6"/>
      <c r="AI8" s="25"/>
      <c r="AJ8" s="50" t="str">
        <f>AJ11</f>
        <v>Vacation</v>
      </c>
      <c r="AK8" s="50" t="str">
        <f t="shared" ref="AK8:AP8" si="2">AK11</f>
        <v>Sick</v>
      </c>
      <c r="AL8" s="50" t="str">
        <f t="shared" si="2"/>
        <v xml:space="preserve">Unpaid </v>
      </c>
      <c r="AM8" s="50" t="str">
        <f t="shared" si="2"/>
        <v>Half Day</v>
      </c>
      <c r="AN8" s="50" t="str">
        <f t="shared" si="2"/>
        <v xml:space="preserve">Other </v>
      </c>
      <c r="AO8" s="50" t="str">
        <f t="shared" si="2"/>
        <v>Total Leave</v>
      </c>
      <c r="AP8" s="50" t="str">
        <f t="shared" si="2"/>
        <v>Worked Days</v>
      </c>
      <c r="AQ8" s="26"/>
    </row>
    <row r="9" spans="1:43" x14ac:dyDescent="0.25">
      <c r="B9" s="39"/>
      <c r="C9" s="25"/>
      <c r="D9" s="110" t="str">
        <f>IFERROR(INDEX(L_LEAVE,1),"")</f>
        <v>Vacation</v>
      </c>
      <c r="E9" s="110"/>
      <c r="F9" s="110"/>
      <c r="G9" s="110"/>
      <c r="H9" s="25"/>
      <c r="I9" s="111" t="str">
        <f>IFERROR(INDEX(L_LEAVE,2),"")</f>
        <v>Sick</v>
      </c>
      <c r="J9" s="111"/>
      <c r="K9" s="111"/>
      <c r="L9" s="111"/>
      <c r="M9" s="25"/>
      <c r="N9" s="112" t="str">
        <f>IFERROR(INDEX(L_LEAVE,3),"")</f>
        <v xml:space="preserve">Unpaid </v>
      </c>
      <c r="O9" s="112"/>
      <c r="P9" s="112"/>
      <c r="Q9" s="112"/>
      <c r="R9" s="25"/>
      <c r="S9" s="113" t="str">
        <f>IFERROR(INDEX(L_LEAVE,4),"")</f>
        <v>Half Day</v>
      </c>
      <c r="T9" s="113"/>
      <c r="U9" s="113"/>
      <c r="V9" s="113"/>
      <c r="W9" s="25"/>
      <c r="X9" s="114" t="str">
        <f>IFERROR(INDEX(L_LEAVE,5),"")</f>
        <v xml:space="preserve">Other </v>
      </c>
      <c r="Y9" s="114"/>
      <c r="Z9" s="114"/>
      <c r="AA9" s="114"/>
      <c r="AB9" s="25"/>
      <c r="AC9" s="25"/>
      <c r="AD9" s="25"/>
      <c r="AE9" s="25"/>
      <c r="AF9" s="25"/>
      <c r="AG9" s="25"/>
      <c r="AH9" s="26"/>
      <c r="AI9" s="25"/>
      <c r="AJ9" s="25"/>
      <c r="AK9" s="25"/>
      <c r="AL9" s="25"/>
      <c r="AM9" s="25"/>
      <c r="AN9" s="25"/>
      <c r="AO9" s="25"/>
      <c r="AP9" s="25"/>
      <c r="AQ9" s="26"/>
    </row>
    <row r="10" spans="1:43" x14ac:dyDescent="0.25">
      <c r="B10" s="3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5"/>
      <c r="AJ10" s="25"/>
      <c r="AK10" s="25"/>
      <c r="AL10" s="25"/>
      <c r="AM10" s="25"/>
      <c r="AN10" s="25"/>
      <c r="AO10" s="25"/>
      <c r="AP10" s="25"/>
      <c r="AQ10" s="26"/>
    </row>
    <row r="11" spans="1:43" ht="24.95" customHeight="1" x14ac:dyDescent="0.25">
      <c r="B11" s="39"/>
      <c r="C11" s="104">
        <v>1</v>
      </c>
      <c r="D11" s="104">
        <v>2</v>
      </c>
      <c r="E11" s="104">
        <v>3</v>
      </c>
      <c r="F11" s="104">
        <v>4</v>
      </c>
      <c r="G11" s="104">
        <v>5</v>
      </c>
      <c r="H11" s="104">
        <v>6</v>
      </c>
      <c r="I11" s="104">
        <v>7</v>
      </c>
      <c r="J11" s="104">
        <v>8</v>
      </c>
      <c r="K11" s="104">
        <v>9</v>
      </c>
      <c r="L11" s="104">
        <v>10</v>
      </c>
      <c r="M11" s="104">
        <v>11</v>
      </c>
      <c r="N11" s="104">
        <v>12</v>
      </c>
      <c r="O11" s="104">
        <v>13</v>
      </c>
      <c r="P11" s="104">
        <v>14</v>
      </c>
      <c r="Q11" s="104">
        <v>15</v>
      </c>
      <c r="R11" s="104">
        <v>16</v>
      </c>
      <c r="S11" s="104">
        <v>17</v>
      </c>
      <c r="T11" s="104">
        <v>18</v>
      </c>
      <c r="U11" s="104">
        <v>19</v>
      </c>
      <c r="V11" s="104">
        <v>20</v>
      </c>
      <c r="W11" s="104">
        <v>21</v>
      </c>
      <c r="X11" s="104">
        <v>22</v>
      </c>
      <c r="Y11" s="104">
        <v>23</v>
      </c>
      <c r="Z11" s="104">
        <v>24</v>
      </c>
      <c r="AA11" s="104">
        <v>25</v>
      </c>
      <c r="AB11" s="104">
        <v>26</v>
      </c>
      <c r="AC11" s="104">
        <v>27</v>
      </c>
      <c r="AD11" s="104">
        <v>28</v>
      </c>
      <c r="AE11" s="104">
        <v>29</v>
      </c>
      <c r="AF11" s="104">
        <v>30</v>
      </c>
      <c r="AG11" s="104">
        <v>31</v>
      </c>
      <c r="AH11" s="41"/>
      <c r="AI11" s="40"/>
      <c r="AJ11" s="51" t="str">
        <f>IFERROR(INDEX(L_LEAVE,1),"")</f>
        <v>Vacation</v>
      </c>
      <c r="AK11" s="52" t="str">
        <f>IFERROR(INDEX(L_LEAVE,2),"")</f>
        <v>Sick</v>
      </c>
      <c r="AL11" s="53" t="str">
        <f>IFERROR(INDEX(L_LEAVE,3),"")</f>
        <v xml:space="preserve">Unpaid </v>
      </c>
      <c r="AM11" s="54" t="str">
        <f>IFERROR(INDEX(L_LEAVE,4),"")</f>
        <v>Half Day</v>
      </c>
      <c r="AN11" s="55" t="str">
        <f>IFERROR(INDEX(L_LEAVE,5),"")</f>
        <v xml:space="preserve">Other </v>
      </c>
      <c r="AO11" s="42" t="s">
        <v>45</v>
      </c>
      <c r="AP11" s="42" t="s">
        <v>47</v>
      </c>
      <c r="AQ11" s="26"/>
    </row>
    <row r="12" spans="1:43" ht="24.95" customHeight="1" x14ac:dyDescent="0.25">
      <c r="A12" s="61">
        <v>1</v>
      </c>
      <c r="B12" s="105">
        <f t="shared" ref="B12:B23" si="3">DATE($B$4,ROW(B12)-ROW($B$11),1)</f>
        <v>42370</v>
      </c>
      <c r="C12" s="56" t="str">
        <f ca="1">IFERROR(IF(MONTH(DATE(I_RPT_YR,$A12,C$11))&lt;&gt;$A12,"NA",IF(DATE(I_RPT_YR,$A12,C$11)&gt;I_RPT_ED,"NA",IF(DATE($B$4,$A12,C$11)&lt;$AL$3,"NE",IF(AND($AP$3&gt;0,DATE($B$4,$A12,C$11)&gt;$AP$3),"NE",IF(NOT(ISERROR(MATCH(DATE($B$4,$A12,C$11),L_HOLS,0))),"H",IF(INDEX(L_WKNDVAL,WEEKDAY(DATE($B$4,$A12,C$11),1))=1,"WKND",INDEX(T_LEAVE[LEAVE TYPE],SUMPRODUCT(--(T_LEAVE[EMPLOYEE NAME]=I_RPT_EMP),--(T_LEAVE[START DATE]&lt;=DATE($B$4,$A12,C$11)),--(T_LEAVE[END DATE]&gt;=DATE($B$4,$A12,C$11)),ROW(T_LEAVE[LEAVE TYPE]))-ROW(T_LEAVE[#Headers])))))))),"")</f>
        <v>NE</v>
      </c>
      <c r="D12" s="56" t="str">
        <f ca="1">IFERROR(IF(MONTH(DATE(I_RPT_YR,$A12,D$11))&lt;&gt;$A12,"NA",IF(DATE(I_RPT_YR,$A12,D$11)&gt;I_RPT_ED,"NA",IF(DATE($B$4,$A12,D$11)&lt;$AL$3,"NE",IF(AND($AP$3&gt;0,DATE($B$4,$A12,D$11)&gt;$AP$3),"NE",IF(NOT(ISERROR(MATCH(DATE($B$4,$A12,D$11),L_HOLS,0))),"H",IF(INDEX(L_WKNDVAL,WEEKDAY(DATE($B$4,$A12,D$11),1))=1,"WKND",INDEX(T_LEAVE[LEAVE TYPE],SUMPRODUCT(--(T_LEAVE[EMPLOYEE NAME]=I_RPT_EMP),--(T_LEAVE[START DATE]&lt;=DATE($B$4,$A12,D$11)),--(T_LEAVE[END DATE]&gt;=DATE($B$4,$A12,D$11)),ROW(T_LEAVE[LEAVE TYPE]))-ROW(T_LEAVE[#Headers])))))))),"")</f>
        <v>NE</v>
      </c>
      <c r="E12" s="56" t="str">
        <f ca="1">IFERROR(IF(MONTH(DATE(I_RPT_YR,$A12,E$11))&lt;&gt;$A12,"NA",IF(DATE(I_RPT_YR,$A12,E$11)&gt;I_RPT_ED,"NA",IF(DATE($B$4,$A12,E$11)&lt;$AL$3,"NE",IF(AND($AP$3&gt;0,DATE($B$4,$A12,E$11)&gt;$AP$3),"NE",IF(NOT(ISERROR(MATCH(DATE($B$4,$A12,E$11),L_HOLS,0))),"H",IF(INDEX(L_WKNDVAL,WEEKDAY(DATE($B$4,$A12,E$11),1))=1,"WKND",INDEX(T_LEAVE[LEAVE TYPE],SUMPRODUCT(--(T_LEAVE[EMPLOYEE NAME]=I_RPT_EMP),--(T_LEAVE[START DATE]&lt;=DATE($B$4,$A12,E$11)),--(T_LEAVE[END DATE]&gt;=DATE($B$4,$A12,E$11)),ROW(T_LEAVE[LEAVE TYPE]))-ROW(T_LEAVE[#Headers])))))))),"")</f>
        <v>NE</v>
      </c>
      <c r="F12" s="56" t="str">
        <f ca="1">IFERROR(IF(MONTH(DATE(I_RPT_YR,$A12,F$11))&lt;&gt;$A12,"NA",IF(DATE(I_RPT_YR,$A12,F$11)&gt;I_RPT_ED,"NA",IF(DATE($B$4,$A12,F$11)&lt;$AL$3,"NE",IF(AND($AP$3&gt;0,DATE($B$4,$A12,F$11)&gt;$AP$3),"NE",IF(NOT(ISERROR(MATCH(DATE($B$4,$A12,F$11),L_HOLS,0))),"H",IF(INDEX(L_WKNDVAL,WEEKDAY(DATE($B$4,$A12,F$11),1))=1,"WKND",INDEX(T_LEAVE[LEAVE TYPE],SUMPRODUCT(--(T_LEAVE[EMPLOYEE NAME]=I_RPT_EMP),--(T_LEAVE[START DATE]&lt;=DATE($B$4,$A12,F$11)),--(T_LEAVE[END DATE]&gt;=DATE($B$4,$A12,F$11)),ROW(T_LEAVE[LEAVE TYPE]))-ROW(T_LEAVE[#Headers])))))))),"")</f>
        <v>NE</v>
      </c>
      <c r="G12" s="56" t="str">
        <f ca="1">IFERROR(IF(MONTH(DATE(I_RPT_YR,$A12,G$11))&lt;&gt;$A12,"NA",IF(DATE(I_RPT_YR,$A12,G$11)&gt;I_RPT_ED,"NA",IF(DATE($B$4,$A12,G$11)&lt;$AL$3,"NE",IF(AND($AP$3&gt;0,DATE($B$4,$A12,G$11)&gt;$AP$3),"NE",IF(NOT(ISERROR(MATCH(DATE($B$4,$A12,G$11),L_HOLS,0))),"H",IF(INDEX(L_WKNDVAL,WEEKDAY(DATE($B$4,$A12,G$11),1))=1,"WKND",INDEX(T_LEAVE[LEAVE TYPE],SUMPRODUCT(--(T_LEAVE[EMPLOYEE NAME]=I_RPT_EMP),--(T_LEAVE[START DATE]&lt;=DATE($B$4,$A12,G$11)),--(T_LEAVE[END DATE]&gt;=DATE($B$4,$A12,G$11)),ROW(T_LEAVE[LEAVE TYPE]))-ROW(T_LEAVE[#Headers])))))))),"")</f>
        <v>NE</v>
      </c>
      <c r="H12" s="56" t="str">
        <f ca="1">IFERROR(IF(MONTH(DATE(I_RPT_YR,$A12,H$11))&lt;&gt;$A12,"NA",IF(DATE(I_RPT_YR,$A12,H$11)&gt;I_RPT_ED,"NA",IF(DATE($B$4,$A12,H$11)&lt;$AL$3,"NE",IF(AND($AP$3&gt;0,DATE($B$4,$A12,H$11)&gt;$AP$3),"NE",IF(NOT(ISERROR(MATCH(DATE($B$4,$A12,H$11),L_HOLS,0))),"H",IF(INDEX(L_WKNDVAL,WEEKDAY(DATE($B$4,$A12,H$11),1))=1,"WKND",INDEX(T_LEAVE[LEAVE TYPE],SUMPRODUCT(--(T_LEAVE[EMPLOYEE NAME]=I_RPT_EMP),--(T_LEAVE[START DATE]&lt;=DATE($B$4,$A12,H$11)),--(T_LEAVE[END DATE]&gt;=DATE($B$4,$A12,H$11)),ROW(T_LEAVE[LEAVE TYPE]))-ROW(T_LEAVE[#Headers])))))))),"")</f>
        <v>NE</v>
      </c>
      <c r="I12" s="56" t="str">
        <f ca="1">IFERROR(IF(MONTH(DATE(I_RPT_YR,$A12,I$11))&lt;&gt;$A12,"NA",IF(DATE(I_RPT_YR,$A12,I$11)&gt;I_RPT_ED,"NA",IF(DATE($B$4,$A12,I$11)&lt;$AL$3,"NE",IF(AND($AP$3&gt;0,DATE($B$4,$A12,I$11)&gt;$AP$3),"NE",IF(NOT(ISERROR(MATCH(DATE($B$4,$A12,I$11),L_HOLS,0))),"H",IF(INDEX(L_WKNDVAL,WEEKDAY(DATE($B$4,$A12,I$11),1))=1,"WKND",INDEX(T_LEAVE[LEAVE TYPE],SUMPRODUCT(--(T_LEAVE[EMPLOYEE NAME]=I_RPT_EMP),--(T_LEAVE[START DATE]&lt;=DATE($B$4,$A12,I$11)),--(T_LEAVE[END DATE]&gt;=DATE($B$4,$A12,I$11)),ROW(T_LEAVE[LEAVE TYPE]))-ROW(T_LEAVE[#Headers])))))))),"")</f>
        <v>NE</v>
      </c>
      <c r="J12" s="56" t="str">
        <f ca="1">IFERROR(IF(MONTH(DATE(I_RPT_YR,$A12,J$11))&lt;&gt;$A12,"NA",IF(DATE(I_RPT_YR,$A12,J$11)&gt;I_RPT_ED,"NA",IF(DATE($B$4,$A12,J$11)&lt;$AL$3,"NE",IF(AND($AP$3&gt;0,DATE($B$4,$A12,J$11)&gt;$AP$3),"NE",IF(NOT(ISERROR(MATCH(DATE($B$4,$A12,J$11),L_HOLS,0))),"H",IF(INDEX(L_WKNDVAL,WEEKDAY(DATE($B$4,$A12,J$11),1))=1,"WKND",INDEX(T_LEAVE[LEAVE TYPE],SUMPRODUCT(--(T_LEAVE[EMPLOYEE NAME]=I_RPT_EMP),--(T_LEAVE[START DATE]&lt;=DATE($B$4,$A12,J$11)),--(T_LEAVE[END DATE]&gt;=DATE($B$4,$A12,J$11)),ROW(T_LEAVE[LEAVE TYPE]))-ROW(T_LEAVE[#Headers])))))))),"")</f>
        <v>NE</v>
      </c>
      <c r="K12" s="56" t="str">
        <f ca="1">IFERROR(IF(MONTH(DATE(I_RPT_YR,$A12,K$11))&lt;&gt;$A12,"NA",IF(DATE(I_RPT_YR,$A12,K$11)&gt;I_RPT_ED,"NA",IF(DATE($B$4,$A12,K$11)&lt;$AL$3,"NE",IF(AND($AP$3&gt;0,DATE($B$4,$A12,K$11)&gt;$AP$3),"NE",IF(NOT(ISERROR(MATCH(DATE($B$4,$A12,K$11),L_HOLS,0))),"H",IF(INDEX(L_WKNDVAL,WEEKDAY(DATE($B$4,$A12,K$11),1))=1,"WKND",INDEX(T_LEAVE[LEAVE TYPE],SUMPRODUCT(--(T_LEAVE[EMPLOYEE NAME]=I_RPT_EMP),--(T_LEAVE[START DATE]&lt;=DATE($B$4,$A12,K$11)),--(T_LEAVE[END DATE]&gt;=DATE($B$4,$A12,K$11)),ROW(T_LEAVE[LEAVE TYPE]))-ROW(T_LEAVE[#Headers])))))))),"")</f>
        <v>NE</v>
      </c>
      <c r="L12" s="56" t="str">
        <f ca="1">IFERROR(IF(MONTH(DATE(I_RPT_YR,$A12,L$11))&lt;&gt;$A12,"NA",IF(DATE(I_RPT_YR,$A12,L$11)&gt;I_RPT_ED,"NA",IF(DATE($B$4,$A12,L$11)&lt;$AL$3,"NE",IF(AND($AP$3&gt;0,DATE($B$4,$A12,L$11)&gt;$AP$3),"NE",IF(NOT(ISERROR(MATCH(DATE($B$4,$A12,L$11),L_HOLS,0))),"H",IF(INDEX(L_WKNDVAL,WEEKDAY(DATE($B$4,$A12,L$11),1))=1,"WKND",INDEX(T_LEAVE[LEAVE TYPE],SUMPRODUCT(--(T_LEAVE[EMPLOYEE NAME]=I_RPT_EMP),--(T_LEAVE[START DATE]&lt;=DATE($B$4,$A12,L$11)),--(T_LEAVE[END DATE]&gt;=DATE($B$4,$A12,L$11)),ROW(T_LEAVE[LEAVE TYPE]))-ROW(T_LEAVE[#Headers])))))))),"")</f>
        <v>NE</v>
      </c>
      <c r="M12" s="56" t="str">
        <f ca="1">IFERROR(IF(MONTH(DATE(I_RPT_YR,$A12,M$11))&lt;&gt;$A12,"NA",IF(DATE(I_RPT_YR,$A12,M$11)&gt;I_RPT_ED,"NA",IF(DATE($B$4,$A12,M$11)&lt;$AL$3,"NE",IF(AND($AP$3&gt;0,DATE($B$4,$A12,M$11)&gt;$AP$3),"NE",IF(NOT(ISERROR(MATCH(DATE($B$4,$A12,M$11),L_HOLS,0))),"H",IF(INDEX(L_WKNDVAL,WEEKDAY(DATE($B$4,$A12,M$11),1))=1,"WKND",INDEX(T_LEAVE[LEAVE TYPE],SUMPRODUCT(--(T_LEAVE[EMPLOYEE NAME]=I_RPT_EMP),--(T_LEAVE[START DATE]&lt;=DATE($B$4,$A12,M$11)),--(T_LEAVE[END DATE]&gt;=DATE($B$4,$A12,M$11)),ROW(T_LEAVE[LEAVE TYPE]))-ROW(T_LEAVE[#Headers])))))))),"")</f>
        <v>NE</v>
      </c>
      <c r="N12" s="56" t="str">
        <f ca="1">IFERROR(IF(MONTH(DATE(I_RPT_YR,$A12,N$11))&lt;&gt;$A12,"NA",IF(DATE(I_RPT_YR,$A12,N$11)&gt;I_RPT_ED,"NA",IF(DATE($B$4,$A12,N$11)&lt;$AL$3,"NE",IF(AND($AP$3&gt;0,DATE($B$4,$A12,N$11)&gt;$AP$3),"NE",IF(NOT(ISERROR(MATCH(DATE($B$4,$A12,N$11),L_HOLS,0))),"H",IF(INDEX(L_WKNDVAL,WEEKDAY(DATE($B$4,$A12,N$11),1))=1,"WKND",INDEX(T_LEAVE[LEAVE TYPE],SUMPRODUCT(--(T_LEAVE[EMPLOYEE NAME]=I_RPT_EMP),--(T_LEAVE[START DATE]&lt;=DATE($B$4,$A12,N$11)),--(T_LEAVE[END DATE]&gt;=DATE($B$4,$A12,N$11)),ROW(T_LEAVE[LEAVE TYPE]))-ROW(T_LEAVE[#Headers])))))))),"")</f>
        <v>NE</v>
      </c>
      <c r="O12" s="56" t="str">
        <f ca="1">IFERROR(IF(MONTH(DATE(I_RPT_YR,$A12,O$11))&lt;&gt;$A12,"NA",IF(DATE(I_RPT_YR,$A12,O$11)&gt;I_RPT_ED,"NA",IF(DATE($B$4,$A12,O$11)&lt;$AL$3,"NE",IF(AND($AP$3&gt;0,DATE($B$4,$A12,O$11)&gt;$AP$3),"NE",IF(NOT(ISERROR(MATCH(DATE($B$4,$A12,O$11),L_HOLS,0))),"H",IF(INDEX(L_WKNDVAL,WEEKDAY(DATE($B$4,$A12,O$11),1))=1,"WKND",INDEX(T_LEAVE[LEAVE TYPE],SUMPRODUCT(--(T_LEAVE[EMPLOYEE NAME]=I_RPT_EMP),--(T_LEAVE[START DATE]&lt;=DATE($B$4,$A12,O$11)),--(T_LEAVE[END DATE]&gt;=DATE($B$4,$A12,O$11)),ROW(T_LEAVE[LEAVE TYPE]))-ROW(T_LEAVE[#Headers])))))))),"")</f>
        <v>NE</v>
      </c>
      <c r="P12" s="56" t="str">
        <f ca="1">IFERROR(IF(MONTH(DATE(I_RPT_YR,$A12,P$11))&lt;&gt;$A12,"NA",IF(DATE(I_RPT_YR,$A12,P$11)&gt;I_RPT_ED,"NA",IF(DATE($B$4,$A12,P$11)&lt;$AL$3,"NE",IF(AND($AP$3&gt;0,DATE($B$4,$A12,P$11)&gt;$AP$3),"NE",IF(NOT(ISERROR(MATCH(DATE($B$4,$A12,P$11),L_HOLS,0))),"H",IF(INDEX(L_WKNDVAL,WEEKDAY(DATE($B$4,$A12,P$11),1))=1,"WKND",INDEX(T_LEAVE[LEAVE TYPE],SUMPRODUCT(--(T_LEAVE[EMPLOYEE NAME]=I_RPT_EMP),--(T_LEAVE[START DATE]&lt;=DATE($B$4,$A12,P$11)),--(T_LEAVE[END DATE]&gt;=DATE($B$4,$A12,P$11)),ROW(T_LEAVE[LEAVE TYPE]))-ROW(T_LEAVE[#Headers])))))))),"")</f>
        <v>NE</v>
      </c>
      <c r="Q12" s="56" t="str">
        <f ca="1">IFERROR(IF(MONTH(DATE(I_RPT_YR,$A12,Q$11))&lt;&gt;$A12,"NA",IF(DATE(I_RPT_YR,$A12,Q$11)&gt;I_RPT_ED,"NA",IF(DATE($B$4,$A12,Q$11)&lt;$AL$3,"NE",IF(AND($AP$3&gt;0,DATE($B$4,$A12,Q$11)&gt;$AP$3),"NE",IF(NOT(ISERROR(MATCH(DATE($B$4,$A12,Q$11),L_HOLS,0))),"H",IF(INDEX(L_WKNDVAL,WEEKDAY(DATE($B$4,$A12,Q$11),1))=1,"WKND",INDEX(T_LEAVE[LEAVE TYPE],SUMPRODUCT(--(T_LEAVE[EMPLOYEE NAME]=I_RPT_EMP),--(T_LEAVE[START DATE]&lt;=DATE($B$4,$A12,Q$11)),--(T_LEAVE[END DATE]&gt;=DATE($B$4,$A12,Q$11)),ROW(T_LEAVE[LEAVE TYPE]))-ROW(T_LEAVE[#Headers])))))))),"")</f>
        <v>NE</v>
      </c>
      <c r="R12" s="56" t="str">
        <f ca="1">IFERROR(IF(MONTH(DATE(I_RPT_YR,$A12,R$11))&lt;&gt;$A12,"NA",IF(DATE(I_RPT_YR,$A12,R$11)&gt;I_RPT_ED,"NA",IF(DATE($B$4,$A12,R$11)&lt;$AL$3,"NE",IF(AND($AP$3&gt;0,DATE($B$4,$A12,R$11)&gt;$AP$3),"NE",IF(NOT(ISERROR(MATCH(DATE($B$4,$A12,R$11),L_HOLS,0))),"H",IF(INDEX(L_WKNDVAL,WEEKDAY(DATE($B$4,$A12,R$11),1))=1,"WKND",INDEX(T_LEAVE[LEAVE TYPE],SUMPRODUCT(--(T_LEAVE[EMPLOYEE NAME]=I_RPT_EMP),--(T_LEAVE[START DATE]&lt;=DATE($B$4,$A12,R$11)),--(T_LEAVE[END DATE]&gt;=DATE($B$4,$A12,R$11)),ROW(T_LEAVE[LEAVE TYPE]))-ROW(T_LEAVE[#Headers])))))))),"")</f>
        <v>NE</v>
      </c>
      <c r="S12" s="56" t="str">
        <f ca="1">IFERROR(IF(MONTH(DATE(I_RPT_YR,$A12,S$11))&lt;&gt;$A12,"NA",IF(DATE(I_RPT_YR,$A12,S$11)&gt;I_RPT_ED,"NA",IF(DATE($B$4,$A12,S$11)&lt;$AL$3,"NE",IF(AND($AP$3&gt;0,DATE($B$4,$A12,S$11)&gt;$AP$3),"NE",IF(NOT(ISERROR(MATCH(DATE($B$4,$A12,S$11),L_HOLS,0))),"H",IF(INDEX(L_WKNDVAL,WEEKDAY(DATE($B$4,$A12,S$11),1))=1,"WKND",INDEX(T_LEAVE[LEAVE TYPE],SUMPRODUCT(--(T_LEAVE[EMPLOYEE NAME]=I_RPT_EMP),--(T_LEAVE[START DATE]&lt;=DATE($B$4,$A12,S$11)),--(T_LEAVE[END DATE]&gt;=DATE($B$4,$A12,S$11)),ROW(T_LEAVE[LEAVE TYPE]))-ROW(T_LEAVE[#Headers])))))))),"")</f>
        <v>NE</v>
      </c>
      <c r="T12" s="56" t="str">
        <f ca="1">IFERROR(IF(MONTH(DATE(I_RPT_YR,$A12,T$11))&lt;&gt;$A12,"NA",IF(DATE(I_RPT_YR,$A12,T$11)&gt;I_RPT_ED,"NA",IF(DATE($B$4,$A12,T$11)&lt;$AL$3,"NE",IF(AND($AP$3&gt;0,DATE($B$4,$A12,T$11)&gt;$AP$3),"NE",IF(NOT(ISERROR(MATCH(DATE($B$4,$A12,T$11),L_HOLS,0))),"H",IF(INDEX(L_WKNDVAL,WEEKDAY(DATE($B$4,$A12,T$11),1))=1,"WKND",INDEX(T_LEAVE[LEAVE TYPE],SUMPRODUCT(--(T_LEAVE[EMPLOYEE NAME]=I_RPT_EMP),--(T_LEAVE[START DATE]&lt;=DATE($B$4,$A12,T$11)),--(T_LEAVE[END DATE]&gt;=DATE($B$4,$A12,T$11)),ROW(T_LEAVE[LEAVE TYPE]))-ROW(T_LEAVE[#Headers])))))))),"")</f>
        <v>NE</v>
      </c>
      <c r="U12" s="56" t="str">
        <f ca="1">IFERROR(IF(MONTH(DATE(I_RPT_YR,$A12,U$11))&lt;&gt;$A12,"NA",IF(DATE(I_RPT_YR,$A12,U$11)&gt;I_RPT_ED,"NA",IF(DATE($B$4,$A12,U$11)&lt;$AL$3,"NE",IF(AND($AP$3&gt;0,DATE($B$4,$A12,U$11)&gt;$AP$3),"NE",IF(NOT(ISERROR(MATCH(DATE($B$4,$A12,U$11),L_HOLS,0))),"H",IF(INDEX(L_WKNDVAL,WEEKDAY(DATE($B$4,$A12,U$11),1))=1,"WKND",INDEX(T_LEAVE[LEAVE TYPE],SUMPRODUCT(--(T_LEAVE[EMPLOYEE NAME]=I_RPT_EMP),--(T_LEAVE[START DATE]&lt;=DATE($B$4,$A12,U$11)),--(T_LEAVE[END DATE]&gt;=DATE($B$4,$A12,U$11)),ROW(T_LEAVE[LEAVE TYPE]))-ROW(T_LEAVE[#Headers])))))))),"")</f>
        <v>NE</v>
      </c>
      <c r="V12" s="56" t="str">
        <f ca="1">IFERROR(IF(MONTH(DATE(I_RPT_YR,$A12,V$11))&lt;&gt;$A12,"NA",IF(DATE(I_RPT_YR,$A12,V$11)&gt;I_RPT_ED,"NA",IF(DATE($B$4,$A12,V$11)&lt;$AL$3,"NE",IF(AND($AP$3&gt;0,DATE($B$4,$A12,V$11)&gt;$AP$3),"NE",IF(NOT(ISERROR(MATCH(DATE($B$4,$A12,V$11),L_HOLS,0))),"H",IF(INDEX(L_WKNDVAL,WEEKDAY(DATE($B$4,$A12,V$11),1))=1,"WKND",INDEX(T_LEAVE[LEAVE TYPE],SUMPRODUCT(--(T_LEAVE[EMPLOYEE NAME]=I_RPT_EMP),--(T_LEAVE[START DATE]&lt;=DATE($B$4,$A12,V$11)),--(T_LEAVE[END DATE]&gt;=DATE($B$4,$A12,V$11)),ROW(T_LEAVE[LEAVE TYPE]))-ROW(T_LEAVE[#Headers])))))))),"")</f>
        <v>NE</v>
      </c>
      <c r="W12" s="56" t="str">
        <f ca="1">IFERROR(IF(MONTH(DATE(I_RPT_YR,$A12,W$11))&lt;&gt;$A12,"NA",IF(DATE(I_RPT_YR,$A12,W$11)&gt;I_RPT_ED,"NA",IF(DATE($B$4,$A12,W$11)&lt;$AL$3,"NE",IF(AND($AP$3&gt;0,DATE($B$4,$A12,W$11)&gt;$AP$3),"NE",IF(NOT(ISERROR(MATCH(DATE($B$4,$A12,W$11),L_HOLS,0))),"H",IF(INDEX(L_WKNDVAL,WEEKDAY(DATE($B$4,$A12,W$11),1))=1,"WKND",INDEX(T_LEAVE[LEAVE TYPE],SUMPRODUCT(--(T_LEAVE[EMPLOYEE NAME]=I_RPT_EMP),--(T_LEAVE[START DATE]&lt;=DATE($B$4,$A12,W$11)),--(T_LEAVE[END DATE]&gt;=DATE($B$4,$A12,W$11)),ROW(T_LEAVE[LEAVE TYPE]))-ROW(T_LEAVE[#Headers])))))))),"")</f>
        <v>NE</v>
      </c>
      <c r="X12" s="56" t="str">
        <f ca="1">IFERROR(IF(MONTH(DATE(I_RPT_YR,$A12,X$11))&lt;&gt;$A12,"NA",IF(DATE(I_RPT_YR,$A12,X$11)&gt;I_RPT_ED,"NA",IF(DATE($B$4,$A12,X$11)&lt;$AL$3,"NE",IF(AND($AP$3&gt;0,DATE($B$4,$A12,X$11)&gt;$AP$3),"NE",IF(NOT(ISERROR(MATCH(DATE($B$4,$A12,X$11),L_HOLS,0))),"H",IF(INDEX(L_WKNDVAL,WEEKDAY(DATE($B$4,$A12,X$11),1))=1,"WKND",INDEX(T_LEAVE[LEAVE TYPE],SUMPRODUCT(--(T_LEAVE[EMPLOYEE NAME]=I_RPT_EMP),--(T_LEAVE[START DATE]&lt;=DATE($B$4,$A12,X$11)),--(T_LEAVE[END DATE]&gt;=DATE($B$4,$A12,X$11)),ROW(T_LEAVE[LEAVE TYPE]))-ROW(T_LEAVE[#Headers])))))))),"")</f>
        <v>NE</v>
      </c>
      <c r="Y12" s="56" t="str">
        <f ca="1">IFERROR(IF(MONTH(DATE(I_RPT_YR,$A12,Y$11))&lt;&gt;$A12,"NA",IF(DATE(I_RPT_YR,$A12,Y$11)&gt;I_RPT_ED,"NA",IF(DATE($B$4,$A12,Y$11)&lt;$AL$3,"NE",IF(AND($AP$3&gt;0,DATE($B$4,$A12,Y$11)&gt;$AP$3),"NE",IF(NOT(ISERROR(MATCH(DATE($B$4,$A12,Y$11),L_HOLS,0))),"H",IF(INDEX(L_WKNDVAL,WEEKDAY(DATE($B$4,$A12,Y$11),1))=1,"WKND",INDEX(T_LEAVE[LEAVE TYPE],SUMPRODUCT(--(T_LEAVE[EMPLOYEE NAME]=I_RPT_EMP),--(T_LEAVE[START DATE]&lt;=DATE($B$4,$A12,Y$11)),--(T_LEAVE[END DATE]&gt;=DATE($B$4,$A12,Y$11)),ROW(T_LEAVE[LEAVE TYPE]))-ROW(T_LEAVE[#Headers])))))))),"")</f>
        <v>NE</v>
      </c>
      <c r="Z12" s="56" t="str">
        <f ca="1">IFERROR(IF(MONTH(DATE(I_RPT_YR,$A12,Z$11))&lt;&gt;$A12,"NA",IF(DATE(I_RPT_YR,$A12,Z$11)&gt;I_RPT_ED,"NA",IF(DATE($B$4,$A12,Z$11)&lt;$AL$3,"NE",IF(AND($AP$3&gt;0,DATE($B$4,$A12,Z$11)&gt;$AP$3),"NE",IF(NOT(ISERROR(MATCH(DATE($B$4,$A12,Z$11),L_HOLS,0))),"H",IF(INDEX(L_WKNDVAL,WEEKDAY(DATE($B$4,$A12,Z$11),1))=1,"WKND",INDEX(T_LEAVE[LEAVE TYPE],SUMPRODUCT(--(T_LEAVE[EMPLOYEE NAME]=I_RPT_EMP),--(T_LEAVE[START DATE]&lt;=DATE($B$4,$A12,Z$11)),--(T_LEAVE[END DATE]&gt;=DATE($B$4,$A12,Z$11)),ROW(T_LEAVE[LEAVE TYPE]))-ROW(T_LEAVE[#Headers])))))))),"")</f>
        <v>NE</v>
      </c>
      <c r="AA12" s="56" t="str">
        <f ca="1">IFERROR(IF(MONTH(DATE(I_RPT_YR,$A12,AA$11))&lt;&gt;$A12,"NA",IF(DATE(I_RPT_YR,$A12,AA$11)&gt;I_RPT_ED,"NA",IF(DATE($B$4,$A12,AA$11)&lt;$AL$3,"NE",IF(AND($AP$3&gt;0,DATE($B$4,$A12,AA$11)&gt;$AP$3),"NE",IF(NOT(ISERROR(MATCH(DATE($B$4,$A12,AA$11),L_HOLS,0))),"H",IF(INDEX(L_WKNDVAL,WEEKDAY(DATE($B$4,$A12,AA$11),1))=1,"WKND",INDEX(T_LEAVE[LEAVE TYPE],SUMPRODUCT(--(T_LEAVE[EMPLOYEE NAME]=I_RPT_EMP),--(T_LEAVE[START DATE]&lt;=DATE($B$4,$A12,AA$11)),--(T_LEAVE[END DATE]&gt;=DATE($B$4,$A12,AA$11)),ROW(T_LEAVE[LEAVE TYPE]))-ROW(T_LEAVE[#Headers])))))))),"")</f>
        <v>NE</v>
      </c>
      <c r="AB12" s="56" t="str">
        <f ca="1">IFERROR(IF(MONTH(DATE(I_RPT_YR,$A12,AB$11))&lt;&gt;$A12,"NA",IF(DATE(I_RPT_YR,$A12,AB$11)&gt;I_RPT_ED,"NA",IF(DATE($B$4,$A12,AB$11)&lt;$AL$3,"NE",IF(AND($AP$3&gt;0,DATE($B$4,$A12,AB$11)&gt;$AP$3),"NE",IF(NOT(ISERROR(MATCH(DATE($B$4,$A12,AB$11),L_HOLS,0))),"H",IF(INDEX(L_WKNDVAL,WEEKDAY(DATE($B$4,$A12,AB$11),1))=1,"WKND",INDEX(T_LEAVE[LEAVE TYPE],SUMPRODUCT(--(T_LEAVE[EMPLOYEE NAME]=I_RPT_EMP),--(T_LEAVE[START DATE]&lt;=DATE($B$4,$A12,AB$11)),--(T_LEAVE[END DATE]&gt;=DATE($B$4,$A12,AB$11)),ROW(T_LEAVE[LEAVE TYPE]))-ROW(T_LEAVE[#Headers])))))))),"")</f>
        <v>NE</v>
      </c>
      <c r="AC12" s="56" t="str">
        <f ca="1">IFERROR(IF(MONTH(DATE(I_RPT_YR,$A12,AC$11))&lt;&gt;$A12,"NA",IF(DATE(I_RPT_YR,$A12,AC$11)&gt;I_RPT_ED,"NA",IF(DATE($B$4,$A12,AC$11)&lt;$AL$3,"NE",IF(AND($AP$3&gt;0,DATE($B$4,$A12,AC$11)&gt;$AP$3),"NE",IF(NOT(ISERROR(MATCH(DATE($B$4,$A12,AC$11),L_HOLS,0))),"H",IF(INDEX(L_WKNDVAL,WEEKDAY(DATE($B$4,$A12,AC$11),1))=1,"WKND",INDEX(T_LEAVE[LEAVE TYPE],SUMPRODUCT(--(T_LEAVE[EMPLOYEE NAME]=I_RPT_EMP),--(T_LEAVE[START DATE]&lt;=DATE($B$4,$A12,AC$11)),--(T_LEAVE[END DATE]&gt;=DATE($B$4,$A12,AC$11)),ROW(T_LEAVE[LEAVE TYPE]))-ROW(T_LEAVE[#Headers])))))))),"")</f>
        <v>NE</v>
      </c>
      <c r="AD12" s="56" t="str">
        <f ca="1">IFERROR(IF(MONTH(DATE(I_RPT_YR,$A12,AD$11))&lt;&gt;$A12,"NA",IF(DATE(I_RPT_YR,$A12,AD$11)&gt;I_RPT_ED,"NA",IF(DATE($B$4,$A12,AD$11)&lt;$AL$3,"NE",IF(AND($AP$3&gt;0,DATE($B$4,$A12,AD$11)&gt;$AP$3),"NE",IF(NOT(ISERROR(MATCH(DATE($B$4,$A12,AD$11),L_HOLS,0))),"H",IF(INDEX(L_WKNDVAL,WEEKDAY(DATE($B$4,$A12,AD$11),1))=1,"WKND",INDEX(T_LEAVE[LEAVE TYPE],SUMPRODUCT(--(T_LEAVE[EMPLOYEE NAME]=I_RPT_EMP),--(T_LEAVE[START DATE]&lt;=DATE($B$4,$A12,AD$11)),--(T_LEAVE[END DATE]&gt;=DATE($B$4,$A12,AD$11)),ROW(T_LEAVE[LEAVE TYPE]))-ROW(T_LEAVE[#Headers])))))))),"")</f>
        <v>NE</v>
      </c>
      <c r="AE12" s="56" t="str">
        <f ca="1">IFERROR(IF(MONTH(DATE(I_RPT_YR,$A12,AE$11))&lt;&gt;$A12,"NA",IF(DATE(I_RPT_YR,$A12,AE$11)&gt;I_RPT_ED,"NA",IF(DATE($B$4,$A12,AE$11)&lt;$AL$3,"NE",IF(AND($AP$3&gt;0,DATE($B$4,$A12,AE$11)&gt;$AP$3),"NE",IF(NOT(ISERROR(MATCH(DATE($B$4,$A12,AE$11),L_HOLS,0))),"H",IF(INDEX(L_WKNDVAL,WEEKDAY(DATE($B$4,$A12,AE$11),1))=1,"WKND",INDEX(T_LEAVE[LEAVE TYPE],SUMPRODUCT(--(T_LEAVE[EMPLOYEE NAME]=I_RPT_EMP),--(T_LEAVE[START DATE]&lt;=DATE($B$4,$A12,AE$11)),--(T_LEAVE[END DATE]&gt;=DATE($B$4,$A12,AE$11)),ROW(T_LEAVE[LEAVE TYPE]))-ROW(T_LEAVE[#Headers])))))))),"")</f>
        <v>NE</v>
      </c>
      <c r="AF12" s="56" t="str">
        <f ca="1">IFERROR(IF(MONTH(DATE(I_RPT_YR,$A12,AF$11))&lt;&gt;$A12,"NA",IF(DATE(I_RPT_YR,$A12,AF$11)&gt;I_RPT_ED,"NA",IF(DATE($B$4,$A12,AF$11)&lt;$AL$3,"NE",IF(AND($AP$3&gt;0,DATE($B$4,$A12,AF$11)&gt;$AP$3),"NE",IF(NOT(ISERROR(MATCH(DATE($B$4,$A12,AF$11),L_HOLS,0))),"H",IF(INDEX(L_WKNDVAL,WEEKDAY(DATE($B$4,$A12,AF$11),1))=1,"WKND",INDEX(T_LEAVE[LEAVE TYPE],SUMPRODUCT(--(T_LEAVE[EMPLOYEE NAME]=I_RPT_EMP),--(T_LEAVE[START DATE]&lt;=DATE($B$4,$A12,AF$11)),--(T_LEAVE[END DATE]&gt;=DATE($B$4,$A12,AF$11)),ROW(T_LEAVE[LEAVE TYPE]))-ROW(T_LEAVE[#Headers])))))))),"")</f>
        <v>NE</v>
      </c>
      <c r="AG12" s="56" t="str">
        <f ca="1">IFERROR(IF(MONTH(DATE(I_RPT_YR,$A12,AG$11))&lt;&gt;$A12,"NA",IF(DATE(I_RPT_YR,$A12,AG$11)&gt;I_RPT_ED,"NA",IF(DATE($B$4,$A12,AG$11)&lt;$AL$3,"NE",IF(AND($AP$3&gt;0,DATE($B$4,$A12,AG$11)&gt;$AP$3),"NE",IF(NOT(ISERROR(MATCH(DATE($B$4,$A12,AG$11),L_HOLS,0))),"H",IF(INDEX(L_WKNDVAL,WEEKDAY(DATE($B$4,$A12,AG$11),1))=1,"WKND",INDEX(T_LEAVE[LEAVE TYPE],SUMPRODUCT(--(T_LEAVE[EMPLOYEE NAME]=I_RPT_EMP),--(T_LEAVE[START DATE]&lt;=DATE($B$4,$A12,AG$11)),--(T_LEAVE[END DATE]&gt;=DATE($B$4,$A12,AG$11)),ROW(T_LEAVE[LEAVE TYPE]))-ROW(T_LEAVE[#Headers])))))))),"")</f>
        <v>NE</v>
      </c>
      <c r="AH12" s="43"/>
      <c r="AI12" s="44"/>
      <c r="AJ12" s="57">
        <f ca="1">IF(OR(B12&gt;I_RPT_ED,AJ$11=""),"",COUNTIFS($C12:$AG12,AJ$11)*INDEX(T_LEAVETYPE[DAY VALUE],1))</f>
        <v>0</v>
      </c>
      <c r="AK12" s="57">
        <f ca="1">IF(OR($B12&gt;I_RPT_ED,AK$11=""),"",COUNTIFS($C12:$AG12,AK$11)*INDEX(T_LEAVETYPE[DAY VALUE],2))</f>
        <v>0</v>
      </c>
      <c r="AL12" s="57">
        <f ca="1">IF(OR($B12&gt;I_RPT_ED,AL$11=""),"",COUNTIFS($C12:$AG12,AL$11)*INDEX(T_LEAVETYPE[DAY VALUE],3))</f>
        <v>0</v>
      </c>
      <c r="AM12" s="57">
        <f ca="1">IF(OR($B12&gt;I_RPT_ED,AM$11=""),"",COUNTIFS($C12:$AG12,AM$11)*INDEX(T_LEAVETYPE[DAY VALUE],4))</f>
        <v>0</v>
      </c>
      <c r="AN12" s="57">
        <f ca="1">IF(OR($B12&gt;I_RPT_ED,AN$11=""),"",COUNTIFS($C12:$AG12,AN$11)*INDEX(T_LEAVETYPE[DAY VALUE],5))</f>
        <v>0</v>
      </c>
      <c r="AO12" s="58">
        <f t="shared" ref="AO12:AO23" ca="1" si="4">IF(B12&gt;I_RPT_ED,"",SUM(AJ12:AN12))</f>
        <v>0</v>
      </c>
      <c r="AP12" s="59">
        <f t="shared" ref="AP12:AP23" ca="1" si="5">IF(B12&gt;I_RPT_ED,"",MIN(I_RPT_ED,EOMONTH($B12,0))-B12+1-(COUNTIF($C12:$AG12,"NE")+COUNTIF($C12:$AG12,"H")+COUNTIF($C12:$AG12,"WKND"))-AO12)</f>
        <v>0</v>
      </c>
      <c r="AQ12" s="26"/>
    </row>
    <row r="13" spans="1:43" ht="24.95" customHeight="1" x14ac:dyDescent="0.25">
      <c r="A13" s="61">
        <v>2</v>
      </c>
      <c r="B13" s="105">
        <f t="shared" si="3"/>
        <v>42401</v>
      </c>
      <c r="C13" s="56" t="str">
        <f ca="1">IFERROR(IF(MONTH(DATE(I_RPT_YR,$A13,C$11))&lt;&gt;$A13,"NA",IF(DATE(I_RPT_YR,$A13,C$11)&gt;I_RPT_ED,"NA",IF(DATE($B$4,$A13,C$11)&lt;$AL$3,"NE",IF(AND($AP$3&gt;0,DATE($B$4,$A13,C$11)&gt;$AP$3),"NE",IF(NOT(ISERROR(MATCH(DATE($B$4,$A13,C$11),L_HOLS,0))),"H",IF(INDEX(L_WKNDVAL,WEEKDAY(DATE($B$4,$A13,C$11),1))=1,"WKND",INDEX(T_LEAVE[LEAVE TYPE],SUMPRODUCT(--(T_LEAVE[EMPLOYEE NAME]=I_RPT_EMP),--(T_LEAVE[START DATE]&lt;=DATE($B$4,$A13,C$11)),--(T_LEAVE[END DATE]&gt;=DATE($B$4,$A13,C$11)),ROW(T_LEAVE[LEAVE TYPE]))-ROW(T_LEAVE[#Headers])))))))),"")</f>
        <v>NE</v>
      </c>
      <c r="D13" s="56" t="str">
        <f ca="1">IFERROR(IF(MONTH(DATE(I_RPT_YR,$A13,D$11))&lt;&gt;$A13,"NA",IF(DATE(I_RPT_YR,$A13,D$11)&gt;I_RPT_ED,"NA",IF(DATE($B$4,$A13,D$11)&lt;$AL$3,"NE",IF(AND($AP$3&gt;0,DATE($B$4,$A13,D$11)&gt;$AP$3),"NE",IF(NOT(ISERROR(MATCH(DATE($B$4,$A13,D$11),L_HOLS,0))),"H",IF(INDEX(L_WKNDVAL,WEEKDAY(DATE($B$4,$A13,D$11),1))=1,"WKND",INDEX(T_LEAVE[LEAVE TYPE],SUMPRODUCT(--(T_LEAVE[EMPLOYEE NAME]=I_RPT_EMP),--(T_LEAVE[START DATE]&lt;=DATE($B$4,$A13,D$11)),--(T_LEAVE[END DATE]&gt;=DATE($B$4,$A13,D$11)),ROW(T_LEAVE[LEAVE TYPE]))-ROW(T_LEAVE[#Headers])))))))),"")</f>
        <v>NE</v>
      </c>
      <c r="E13" s="56" t="str">
        <f ca="1">IFERROR(IF(MONTH(DATE(I_RPT_YR,$A13,E$11))&lt;&gt;$A13,"NA",IF(DATE(I_RPT_YR,$A13,E$11)&gt;I_RPT_ED,"NA",IF(DATE($B$4,$A13,E$11)&lt;$AL$3,"NE",IF(AND($AP$3&gt;0,DATE($B$4,$A13,E$11)&gt;$AP$3),"NE",IF(NOT(ISERROR(MATCH(DATE($B$4,$A13,E$11),L_HOLS,0))),"H",IF(INDEX(L_WKNDVAL,WEEKDAY(DATE($B$4,$A13,E$11),1))=1,"WKND",INDEX(T_LEAVE[LEAVE TYPE],SUMPRODUCT(--(T_LEAVE[EMPLOYEE NAME]=I_RPT_EMP),--(T_LEAVE[START DATE]&lt;=DATE($B$4,$A13,E$11)),--(T_LEAVE[END DATE]&gt;=DATE($B$4,$A13,E$11)),ROW(T_LEAVE[LEAVE TYPE]))-ROW(T_LEAVE[#Headers])))))))),"")</f>
        <v>NE</v>
      </c>
      <c r="F13" s="56" t="str">
        <f ca="1">IFERROR(IF(MONTH(DATE(I_RPT_YR,$A13,F$11))&lt;&gt;$A13,"NA",IF(DATE(I_RPT_YR,$A13,F$11)&gt;I_RPT_ED,"NA",IF(DATE($B$4,$A13,F$11)&lt;$AL$3,"NE",IF(AND($AP$3&gt;0,DATE($B$4,$A13,F$11)&gt;$AP$3),"NE",IF(NOT(ISERROR(MATCH(DATE($B$4,$A13,F$11),L_HOLS,0))),"H",IF(INDEX(L_WKNDVAL,WEEKDAY(DATE($B$4,$A13,F$11),1))=1,"WKND",INDEX(T_LEAVE[LEAVE TYPE],SUMPRODUCT(--(T_LEAVE[EMPLOYEE NAME]=I_RPT_EMP),--(T_LEAVE[START DATE]&lt;=DATE($B$4,$A13,F$11)),--(T_LEAVE[END DATE]&gt;=DATE($B$4,$A13,F$11)),ROW(T_LEAVE[LEAVE TYPE]))-ROW(T_LEAVE[#Headers])))))))),"")</f>
        <v>NE</v>
      </c>
      <c r="G13" s="56" t="str">
        <f ca="1">IFERROR(IF(MONTH(DATE(I_RPT_YR,$A13,G$11))&lt;&gt;$A13,"NA",IF(DATE(I_RPT_YR,$A13,G$11)&gt;I_RPT_ED,"NA",IF(DATE($B$4,$A13,G$11)&lt;$AL$3,"NE",IF(AND($AP$3&gt;0,DATE($B$4,$A13,G$11)&gt;$AP$3),"NE",IF(NOT(ISERROR(MATCH(DATE($B$4,$A13,G$11),L_HOLS,0))),"H",IF(INDEX(L_WKNDVAL,WEEKDAY(DATE($B$4,$A13,G$11),1))=1,"WKND",INDEX(T_LEAVE[LEAVE TYPE],SUMPRODUCT(--(T_LEAVE[EMPLOYEE NAME]=I_RPT_EMP),--(T_LEAVE[START DATE]&lt;=DATE($B$4,$A13,G$11)),--(T_LEAVE[END DATE]&gt;=DATE($B$4,$A13,G$11)),ROW(T_LEAVE[LEAVE TYPE]))-ROW(T_LEAVE[#Headers])))))))),"")</f>
        <v>NE</v>
      </c>
      <c r="H13" s="56" t="str">
        <f ca="1">IFERROR(IF(MONTH(DATE(I_RPT_YR,$A13,H$11))&lt;&gt;$A13,"NA",IF(DATE(I_RPT_YR,$A13,H$11)&gt;I_RPT_ED,"NA",IF(DATE($B$4,$A13,H$11)&lt;$AL$3,"NE",IF(AND($AP$3&gt;0,DATE($B$4,$A13,H$11)&gt;$AP$3),"NE",IF(NOT(ISERROR(MATCH(DATE($B$4,$A13,H$11),L_HOLS,0))),"H",IF(INDEX(L_WKNDVAL,WEEKDAY(DATE($B$4,$A13,H$11),1))=1,"WKND",INDEX(T_LEAVE[LEAVE TYPE],SUMPRODUCT(--(T_LEAVE[EMPLOYEE NAME]=I_RPT_EMP),--(T_LEAVE[START DATE]&lt;=DATE($B$4,$A13,H$11)),--(T_LEAVE[END DATE]&gt;=DATE($B$4,$A13,H$11)),ROW(T_LEAVE[LEAVE TYPE]))-ROW(T_LEAVE[#Headers])))))))),"")</f>
        <v>NE</v>
      </c>
      <c r="I13" s="56" t="str">
        <f ca="1">IFERROR(IF(MONTH(DATE(I_RPT_YR,$A13,I$11))&lt;&gt;$A13,"NA",IF(DATE(I_RPT_YR,$A13,I$11)&gt;I_RPT_ED,"NA",IF(DATE($B$4,$A13,I$11)&lt;$AL$3,"NE",IF(AND($AP$3&gt;0,DATE($B$4,$A13,I$11)&gt;$AP$3),"NE",IF(NOT(ISERROR(MATCH(DATE($B$4,$A13,I$11),L_HOLS,0))),"H",IF(INDEX(L_WKNDVAL,WEEKDAY(DATE($B$4,$A13,I$11),1))=1,"WKND",INDEX(T_LEAVE[LEAVE TYPE],SUMPRODUCT(--(T_LEAVE[EMPLOYEE NAME]=I_RPT_EMP),--(T_LEAVE[START DATE]&lt;=DATE($B$4,$A13,I$11)),--(T_LEAVE[END DATE]&gt;=DATE($B$4,$A13,I$11)),ROW(T_LEAVE[LEAVE TYPE]))-ROW(T_LEAVE[#Headers])))))))),"")</f>
        <v>NE</v>
      </c>
      <c r="J13" s="56" t="str">
        <f ca="1">IFERROR(IF(MONTH(DATE(I_RPT_YR,$A13,J$11))&lt;&gt;$A13,"NA",IF(DATE(I_RPT_YR,$A13,J$11)&gt;I_RPT_ED,"NA",IF(DATE($B$4,$A13,J$11)&lt;$AL$3,"NE",IF(AND($AP$3&gt;0,DATE($B$4,$A13,J$11)&gt;$AP$3),"NE",IF(NOT(ISERROR(MATCH(DATE($B$4,$A13,J$11),L_HOLS,0))),"H",IF(INDEX(L_WKNDVAL,WEEKDAY(DATE($B$4,$A13,J$11),1))=1,"WKND",INDEX(T_LEAVE[LEAVE TYPE],SUMPRODUCT(--(T_LEAVE[EMPLOYEE NAME]=I_RPT_EMP),--(T_LEAVE[START DATE]&lt;=DATE($B$4,$A13,J$11)),--(T_LEAVE[END DATE]&gt;=DATE($B$4,$A13,J$11)),ROW(T_LEAVE[LEAVE TYPE]))-ROW(T_LEAVE[#Headers])))))))),"")</f>
        <v>NE</v>
      </c>
      <c r="K13" s="56" t="str">
        <f ca="1">IFERROR(IF(MONTH(DATE(I_RPT_YR,$A13,K$11))&lt;&gt;$A13,"NA",IF(DATE(I_RPT_YR,$A13,K$11)&gt;I_RPT_ED,"NA",IF(DATE($B$4,$A13,K$11)&lt;$AL$3,"NE",IF(AND($AP$3&gt;0,DATE($B$4,$A13,K$11)&gt;$AP$3),"NE",IF(NOT(ISERROR(MATCH(DATE($B$4,$A13,K$11),L_HOLS,0))),"H",IF(INDEX(L_WKNDVAL,WEEKDAY(DATE($B$4,$A13,K$11),1))=1,"WKND",INDEX(T_LEAVE[LEAVE TYPE],SUMPRODUCT(--(T_LEAVE[EMPLOYEE NAME]=I_RPT_EMP),--(T_LEAVE[START DATE]&lt;=DATE($B$4,$A13,K$11)),--(T_LEAVE[END DATE]&gt;=DATE($B$4,$A13,K$11)),ROW(T_LEAVE[LEAVE TYPE]))-ROW(T_LEAVE[#Headers])))))))),"")</f>
        <v>NE</v>
      </c>
      <c r="L13" s="56" t="str">
        <f ca="1">IFERROR(IF(MONTH(DATE(I_RPT_YR,$A13,L$11))&lt;&gt;$A13,"NA",IF(DATE(I_RPT_YR,$A13,L$11)&gt;I_RPT_ED,"NA",IF(DATE($B$4,$A13,L$11)&lt;$AL$3,"NE",IF(AND($AP$3&gt;0,DATE($B$4,$A13,L$11)&gt;$AP$3),"NE",IF(NOT(ISERROR(MATCH(DATE($B$4,$A13,L$11),L_HOLS,0))),"H",IF(INDEX(L_WKNDVAL,WEEKDAY(DATE($B$4,$A13,L$11),1))=1,"WKND",INDEX(T_LEAVE[LEAVE TYPE],SUMPRODUCT(--(T_LEAVE[EMPLOYEE NAME]=I_RPT_EMP),--(T_LEAVE[START DATE]&lt;=DATE($B$4,$A13,L$11)),--(T_LEAVE[END DATE]&gt;=DATE($B$4,$A13,L$11)),ROW(T_LEAVE[LEAVE TYPE]))-ROW(T_LEAVE[#Headers])))))))),"")</f>
        <v>NE</v>
      </c>
      <c r="M13" s="56" t="str">
        <f ca="1">IFERROR(IF(MONTH(DATE(I_RPT_YR,$A13,M$11))&lt;&gt;$A13,"NA",IF(DATE(I_RPT_YR,$A13,M$11)&gt;I_RPT_ED,"NA",IF(DATE($B$4,$A13,M$11)&lt;$AL$3,"NE",IF(AND($AP$3&gt;0,DATE($B$4,$A13,M$11)&gt;$AP$3),"NE",IF(NOT(ISERROR(MATCH(DATE($B$4,$A13,M$11),L_HOLS,0))),"H",IF(INDEX(L_WKNDVAL,WEEKDAY(DATE($B$4,$A13,M$11),1))=1,"WKND",INDEX(T_LEAVE[LEAVE TYPE],SUMPRODUCT(--(T_LEAVE[EMPLOYEE NAME]=I_RPT_EMP),--(T_LEAVE[START DATE]&lt;=DATE($B$4,$A13,M$11)),--(T_LEAVE[END DATE]&gt;=DATE($B$4,$A13,M$11)),ROW(T_LEAVE[LEAVE TYPE]))-ROW(T_LEAVE[#Headers])))))))),"")</f>
        <v>NE</v>
      </c>
      <c r="N13" s="56" t="str">
        <f ca="1">IFERROR(IF(MONTH(DATE(I_RPT_YR,$A13,N$11))&lt;&gt;$A13,"NA",IF(DATE(I_RPT_YR,$A13,N$11)&gt;I_RPT_ED,"NA",IF(DATE($B$4,$A13,N$11)&lt;$AL$3,"NE",IF(AND($AP$3&gt;0,DATE($B$4,$A13,N$11)&gt;$AP$3),"NE",IF(NOT(ISERROR(MATCH(DATE($B$4,$A13,N$11),L_HOLS,0))),"H",IF(INDEX(L_WKNDVAL,WEEKDAY(DATE($B$4,$A13,N$11),1))=1,"WKND",INDEX(T_LEAVE[LEAVE TYPE],SUMPRODUCT(--(T_LEAVE[EMPLOYEE NAME]=I_RPT_EMP),--(T_LEAVE[START DATE]&lt;=DATE($B$4,$A13,N$11)),--(T_LEAVE[END DATE]&gt;=DATE($B$4,$A13,N$11)),ROW(T_LEAVE[LEAVE TYPE]))-ROW(T_LEAVE[#Headers])))))))),"")</f>
        <v>NE</v>
      </c>
      <c r="O13" s="56" t="str">
        <f ca="1">IFERROR(IF(MONTH(DATE(I_RPT_YR,$A13,O$11))&lt;&gt;$A13,"NA",IF(DATE(I_RPT_YR,$A13,O$11)&gt;I_RPT_ED,"NA",IF(DATE($B$4,$A13,O$11)&lt;$AL$3,"NE",IF(AND($AP$3&gt;0,DATE($B$4,$A13,O$11)&gt;$AP$3),"NE",IF(NOT(ISERROR(MATCH(DATE($B$4,$A13,O$11),L_HOLS,0))),"H",IF(INDEX(L_WKNDVAL,WEEKDAY(DATE($B$4,$A13,O$11),1))=1,"WKND",INDEX(T_LEAVE[LEAVE TYPE],SUMPRODUCT(--(T_LEAVE[EMPLOYEE NAME]=I_RPT_EMP),--(T_LEAVE[START DATE]&lt;=DATE($B$4,$A13,O$11)),--(T_LEAVE[END DATE]&gt;=DATE($B$4,$A13,O$11)),ROW(T_LEAVE[LEAVE TYPE]))-ROW(T_LEAVE[#Headers])))))))),"")</f>
        <v>NE</v>
      </c>
      <c r="P13" s="56" t="str">
        <f ca="1">IFERROR(IF(MONTH(DATE(I_RPT_YR,$A13,P$11))&lt;&gt;$A13,"NA",IF(DATE(I_RPT_YR,$A13,P$11)&gt;I_RPT_ED,"NA",IF(DATE($B$4,$A13,P$11)&lt;$AL$3,"NE",IF(AND($AP$3&gt;0,DATE($B$4,$A13,P$11)&gt;$AP$3),"NE",IF(NOT(ISERROR(MATCH(DATE($B$4,$A13,P$11),L_HOLS,0))),"H",IF(INDEX(L_WKNDVAL,WEEKDAY(DATE($B$4,$A13,P$11),1))=1,"WKND",INDEX(T_LEAVE[LEAVE TYPE],SUMPRODUCT(--(T_LEAVE[EMPLOYEE NAME]=I_RPT_EMP),--(T_LEAVE[START DATE]&lt;=DATE($B$4,$A13,P$11)),--(T_LEAVE[END DATE]&gt;=DATE($B$4,$A13,P$11)),ROW(T_LEAVE[LEAVE TYPE]))-ROW(T_LEAVE[#Headers])))))))),"")</f>
        <v>NE</v>
      </c>
      <c r="Q13" s="56" t="str">
        <f ca="1">IFERROR(IF(MONTH(DATE(I_RPT_YR,$A13,Q$11))&lt;&gt;$A13,"NA",IF(DATE(I_RPT_YR,$A13,Q$11)&gt;I_RPT_ED,"NA",IF(DATE($B$4,$A13,Q$11)&lt;$AL$3,"NE",IF(AND($AP$3&gt;0,DATE($B$4,$A13,Q$11)&gt;$AP$3),"NE",IF(NOT(ISERROR(MATCH(DATE($B$4,$A13,Q$11),L_HOLS,0))),"H",IF(INDEX(L_WKNDVAL,WEEKDAY(DATE($B$4,$A13,Q$11),1))=1,"WKND",INDEX(T_LEAVE[LEAVE TYPE],SUMPRODUCT(--(T_LEAVE[EMPLOYEE NAME]=I_RPT_EMP),--(T_LEAVE[START DATE]&lt;=DATE($B$4,$A13,Q$11)),--(T_LEAVE[END DATE]&gt;=DATE($B$4,$A13,Q$11)),ROW(T_LEAVE[LEAVE TYPE]))-ROW(T_LEAVE[#Headers])))))))),"")</f>
        <v>NE</v>
      </c>
      <c r="R13" s="56" t="str">
        <f ca="1">IFERROR(IF(MONTH(DATE(I_RPT_YR,$A13,R$11))&lt;&gt;$A13,"NA",IF(DATE(I_RPT_YR,$A13,R$11)&gt;I_RPT_ED,"NA",IF(DATE($B$4,$A13,R$11)&lt;$AL$3,"NE",IF(AND($AP$3&gt;0,DATE($B$4,$A13,R$11)&gt;$AP$3),"NE",IF(NOT(ISERROR(MATCH(DATE($B$4,$A13,R$11),L_HOLS,0))),"H",IF(INDEX(L_WKNDVAL,WEEKDAY(DATE($B$4,$A13,R$11),1))=1,"WKND",INDEX(T_LEAVE[LEAVE TYPE],SUMPRODUCT(--(T_LEAVE[EMPLOYEE NAME]=I_RPT_EMP),--(T_LEAVE[START DATE]&lt;=DATE($B$4,$A13,R$11)),--(T_LEAVE[END DATE]&gt;=DATE($B$4,$A13,R$11)),ROW(T_LEAVE[LEAVE TYPE]))-ROW(T_LEAVE[#Headers])))))))),"")</f>
        <v>NE</v>
      </c>
      <c r="S13" s="56" t="str">
        <f ca="1">IFERROR(IF(MONTH(DATE(I_RPT_YR,$A13,S$11))&lt;&gt;$A13,"NA",IF(DATE(I_RPT_YR,$A13,S$11)&gt;I_RPT_ED,"NA",IF(DATE($B$4,$A13,S$11)&lt;$AL$3,"NE",IF(AND($AP$3&gt;0,DATE($B$4,$A13,S$11)&gt;$AP$3),"NE",IF(NOT(ISERROR(MATCH(DATE($B$4,$A13,S$11),L_HOLS,0))),"H",IF(INDEX(L_WKNDVAL,WEEKDAY(DATE($B$4,$A13,S$11),1))=1,"WKND",INDEX(T_LEAVE[LEAVE TYPE],SUMPRODUCT(--(T_LEAVE[EMPLOYEE NAME]=I_RPT_EMP),--(T_LEAVE[START DATE]&lt;=DATE($B$4,$A13,S$11)),--(T_LEAVE[END DATE]&gt;=DATE($B$4,$A13,S$11)),ROW(T_LEAVE[LEAVE TYPE]))-ROW(T_LEAVE[#Headers])))))))),"")</f>
        <v>NE</v>
      </c>
      <c r="T13" s="56" t="str">
        <f ca="1">IFERROR(IF(MONTH(DATE(I_RPT_YR,$A13,T$11))&lt;&gt;$A13,"NA",IF(DATE(I_RPT_YR,$A13,T$11)&gt;I_RPT_ED,"NA",IF(DATE($B$4,$A13,T$11)&lt;$AL$3,"NE",IF(AND($AP$3&gt;0,DATE($B$4,$A13,T$11)&gt;$AP$3),"NE",IF(NOT(ISERROR(MATCH(DATE($B$4,$A13,T$11),L_HOLS,0))),"H",IF(INDEX(L_WKNDVAL,WEEKDAY(DATE($B$4,$A13,T$11),1))=1,"WKND",INDEX(T_LEAVE[LEAVE TYPE],SUMPRODUCT(--(T_LEAVE[EMPLOYEE NAME]=I_RPT_EMP),--(T_LEAVE[START DATE]&lt;=DATE($B$4,$A13,T$11)),--(T_LEAVE[END DATE]&gt;=DATE($B$4,$A13,T$11)),ROW(T_LEAVE[LEAVE TYPE]))-ROW(T_LEAVE[#Headers])))))))),"")</f>
        <v>NE</v>
      </c>
      <c r="U13" s="56" t="str">
        <f ca="1">IFERROR(IF(MONTH(DATE(I_RPT_YR,$A13,U$11))&lt;&gt;$A13,"NA",IF(DATE(I_RPT_YR,$A13,U$11)&gt;I_RPT_ED,"NA",IF(DATE($B$4,$A13,U$11)&lt;$AL$3,"NE",IF(AND($AP$3&gt;0,DATE($B$4,$A13,U$11)&gt;$AP$3),"NE",IF(NOT(ISERROR(MATCH(DATE($B$4,$A13,U$11),L_HOLS,0))),"H",IF(INDEX(L_WKNDVAL,WEEKDAY(DATE($B$4,$A13,U$11),1))=1,"WKND",INDEX(T_LEAVE[LEAVE TYPE],SUMPRODUCT(--(T_LEAVE[EMPLOYEE NAME]=I_RPT_EMP),--(T_LEAVE[START DATE]&lt;=DATE($B$4,$A13,U$11)),--(T_LEAVE[END DATE]&gt;=DATE($B$4,$A13,U$11)),ROW(T_LEAVE[LEAVE TYPE]))-ROW(T_LEAVE[#Headers])))))))),"")</f>
        <v>NE</v>
      </c>
      <c r="V13" s="56" t="str">
        <f ca="1">IFERROR(IF(MONTH(DATE(I_RPT_YR,$A13,V$11))&lt;&gt;$A13,"NA",IF(DATE(I_RPT_YR,$A13,V$11)&gt;I_RPT_ED,"NA",IF(DATE($B$4,$A13,V$11)&lt;$AL$3,"NE",IF(AND($AP$3&gt;0,DATE($B$4,$A13,V$11)&gt;$AP$3),"NE",IF(NOT(ISERROR(MATCH(DATE($B$4,$A13,V$11),L_HOLS,0))),"H",IF(INDEX(L_WKNDVAL,WEEKDAY(DATE($B$4,$A13,V$11),1))=1,"WKND",INDEX(T_LEAVE[LEAVE TYPE],SUMPRODUCT(--(T_LEAVE[EMPLOYEE NAME]=I_RPT_EMP),--(T_LEAVE[START DATE]&lt;=DATE($B$4,$A13,V$11)),--(T_LEAVE[END DATE]&gt;=DATE($B$4,$A13,V$11)),ROW(T_LEAVE[LEAVE TYPE]))-ROW(T_LEAVE[#Headers])))))))),"")</f>
        <v>NE</v>
      </c>
      <c r="W13" s="56" t="str">
        <f ca="1">IFERROR(IF(MONTH(DATE(I_RPT_YR,$A13,W$11))&lt;&gt;$A13,"NA",IF(DATE(I_RPT_YR,$A13,W$11)&gt;I_RPT_ED,"NA",IF(DATE($B$4,$A13,W$11)&lt;$AL$3,"NE",IF(AND($AP$3&gt;0,DATE($B$4,$A13,W$11)&gt;$AP$3),"NE",IF(NOT(ISERROR(MATCH(DATE($B$4,$A13,W$11),L_HOLS,0))),"H",IF(INDEX(L_WKNDVAL,WEEKDAY(DATE($B$4,$A13,W$11),1))=1,"WKND",INDEX(T_LEAVE[LEAVE TYPE],SUMPRODUCT(--(T_LEAVE[EMPLOYEE NAME]=I_RPT_EMP),--(T_LEAVE[START DATE]&lt;=DATE($B$4,$A13,W$11)),--(T_LEAVE[END DATE]&gt;=DATE($B$4,$A13,W$11)),ROW(T_LEAVE[LEAVE TYPE]))-ROW(T_LEAVE[#Headers])))))))),"")</f>
        <v>NE</v>
      </c>
      <c r="X13" s="56" t="str">
        <f ca="1">IFERROR(IF(MONTH(DATE(I_RPT_YR,$A13,X$11))&lt;&gt;$A13,"NA",IF(DATE(I_RPT_YR,$A13,X$11)&gt;I_RPT_ED,"NA",IF(DATE($B$4,$A13,X$11)&lt;$AL$3,"NE",IF(AND($AP$3&gt;0,DATE($B$4,$A13,X$11)&gt;$AP$3),"NE",IF(NOT(ISERROR(MATCH(DATE($B$4,$A13,X$11),L_HOLS,0))),"H",IF(INDEX(L_WKNDVAL,WEEKDAY(DATE($B$4,$A13,X$11),1))=1,"WKND",INDEX(T_LEAVE[LEAVE TYPE],SUMPRODUCT(--(T_LEAVE[EMPLOYEE NAME]=I_RPT_EMP),--(T_LEAVE[START DATE]&lt;=DATE($B$4,$A13,X$11)),--(T_LEAVE[END DATE]&gt;=DATE($B$4,$A13,X$11)),ROW(T_LEAVE[LEAVE TYPE]))-ROW(T_LEAVE[#Headers])))))))),"")</f>
        <v>NE</v>
      </c>
      <c r="Y13" s="56" t="str">
        <f ca="1">IFERROR(IF(MONTH(DATE(I_RPT_YR,$A13,Y$11))&lt;&gt;$A13,"NA",IF(DATE(I_RPT_YR,$A13,Y$11)&gt;I_RPT_ED,"NA",IF(DATE($B$4,$A13,Y$11)&lt;$AL$3,"NE",IF(AND($AP$3&gt;0,DATE($B$4,$A13,Y$11)&gt;$AP$3),"NE",IF(NOT(ISERROR(MATCH(DATE($B$4,$A13,Y$11),L_HOLS,0))),"H",IF(INDEX(L_WKNDVAL,WEEKDAY(DATE($B$4,$A13,Y$11),1))=1,"WKND",INDEX(T_LEAVE[LEAVE TYPE],SUMPRODUCT(--(T_LEAVE[EMPLOYEE NAME]=I_RPT_EMP),--(T_LEAVE[START DATE]&lt;=DATE($B$4,$A13,Y$11)),--(T_LEAVE[END DATE]&gt;=DATE($B$4,$A13,Y$11)),ROW(T_LEAVE[LEAVE TYPE]))-ROW(T_LEAVE[#Headers])))))))),"")</f>
        <v>NE</v>
      </c>
      <c r="Z13" s="56" t="str">
        <f ca="1">IFERROR(IF(MONTH(DATE(I_RPT_YR,$A13,Z$11))&lt;&gt;$A13,"NA",IF(DATE(I_RPT_YR,$A13,Z$11)&gt;I_RPT_ED,"NA",IF(DATE($B$4,$A13,Z$11)&lt;$AL$3,"NE",IF(AND($AP$3&gt;0,DATE($B$4,$A13,Z$11)&gt;$AP$3),"NE",IF(NOT(ISERROR(MATCH(DATE($B$4,$A13,Z$11),L_HOLS,0))),"H",IF(INDEX(L_WKNDVAL,WEEKDAY(DATE($B$4,$A13,Z$11),1))=1,"WKND",INDEX(T_LEAVE[LEAVE TYPE],SUMPRODUCT(--(T_LEAVE[EMPLOYEE NAME]=I_RPT_EMP),--(T_LEAVE[START DATE]&lt;=DATE($B$4,$A13,Z$11)),--(T_LEAVE[END DATE]&gt;=DATE($B$4,$A13,Z$11)),ROW(T_LEAVE[LEAVE TYPE]))-ROW(T_LEAVE[#Headers])))))))),"")</f>
        <v>NE</v>
      </c>
      <c r="AA13" s="56" t="str">
        <f ca="1">IFERROR(IF(MONTH(DATE(I_RPT_YR,$A13,AA$11))&lt;&gt;$A13,"NA",IF(DATE(I_RPT_YR,$A13,AA$11)&gt;I_RPT_ED,"NA",IF(DATE($B$4,$A13,AA$11)&lt;$AL$3,"NE",IF(AND($AP$3&gt;0,DATE($B$4,$A13,AA$11)&gt;$AP$3),"NE",IF(NOT(ISERROR(MATCH(DATE($B$4,$A13,AA$11),L_HOLS,0))),"H",IF(INDEX(L_WKNDVAL,WEEKDAY(DATE($B$4,$A13,AA$11),1))=1,"WKND",INDEX(T_LEAVE[LEAVE TYPE],SUMPRODUCT(--(T_LEAVE[EMPLOYEE NAME]=I_RPT_EMP),--(T_LEAVE[START DATE]&lt;=DATE($B$4,$A13,AA$11)),--(T_LEAVE[END DATE]&gt;=DATE($B$4,$A13,AA$11)),ROW(T_LEAVE[LEAVE TYPE]))-ROW(T_LEAVE[#Headers])))))))),"")</f>
        <v>NE</v>
      </c>
      <c r="AB13" s="56" t="str">
        <f ca="1">IFERROR(IF(MONTH(DATE(I_RPT_YR,$A13,AB$11))&lt;&gt;$A13,"NA",IF(DATE(I_RPT_YR,$A13,AB$11)&gt;I_RPT_ED,"NA",IF(DATE($B$4,$A13,AB$11)&lt;$AL$3,"NE",IF(AND($AP$3&gt;0,DATE($B$4,$A13,AB$11)&gt;$AP$3),"NE",IF(NOT(ISERROR(MATCH(DATE($B$4,$A13,AB$11),L_HOLS,0))),"H",IF(INDEX(L_WKNDVAL,WEEKDAY(DATE($B$4,$A13,AB$11),1))=1,"WKND",INDEX(T_LEAVE[LEAVE TYPE],SUMPRODUCT(--(T_LEAVE[EMPLOYEE NAME]=I_RPT_EMP),--(T_LEAVE[START DATE]&lt;=DATE($B$4,$A13,AB$11)),--(T_LEAVE[END DATE]&gt;=DATE($B$4,$A13,AB$11)),ROW(T_LEAVE[LEAVE TYPE]))-ROW(T_LEAVE[#Headers])))))))),"")</f>
        <v>NE</v>
      </c>
      <c r="AC13" s="56" t="str">
        <f ca="1">IFERROR(IF(MONTH(DATE(I_RPT_YR,$A13,AC$11))&lt;&gt;$A13,"NA",IF(DATE(I_RPT_YR,$A13,AC$11)&gt;I_RPT_ED,"NA",IF(DATE($B$4,$A13,AC$11)&lt;$AL$3,"NE",IF(AND($AP$3&gt;0,DATE($B$4,$A13,AC$11)&gt;$AP$3),"NE",IF(NOT(ISERROR(MATCH(DATE($B$4,$A13,AC$11),L_HOLS,0))),"H",IF(INDEX(L_WKNDVAL,WEEKDAY(DATE($B$4,$A13,AC$11),1))=1,"WKND",INDEX(T_LEAVE[LEAVE TYPE],SUMPRODUCT(--(T_LEAVE[EMPLOYEE NAME]=I_RPT_EMP),--(T_LEAVE[START DATE]&lt;=DATE($B$4,$A13,AC$11)),--(T_LEAVE[END DATE]&gt;=DATE($B$4,$A13,AC$11)),ROW(T_LEAVE[LEAVE TYPE]))-ROW(T_LEAVE[#Headers])))))))),"")</f>
        <v>NE</v>
      </c>
      <c r="AD13" s="56" t="str">
        <f ca="1">IFERROR(IF(MONTH(DATE(I_RPT_YR,$A13,AD$11))&lt;&gt;$A13,"NA",IF(DATE(I_RPT_YR,$A13,AD$11)&gt;I_RPT_ED,"NA",IF(DATE($B$4,$A13,AD$11)&lt;$AL$3,"NE",IF(AND($AP$3&gt;0,DATE($B$4,$A13,AD$11)&gt;$AP$3),"NE",IF(NOT(ISERROR(MATCH(DATE($B$4,$A13,AD$11),L_HOLS,0))),"H",IF(INDEX(L_WKNDVAL,WEEKDAY(DATE($B$4,$A13,AD$11),1))=1,"WKND",INDEX(T_LEAVE[LEAVE TYPE],SUMPRODUCT(--(T_LEAVE[EMPLOYEE NAME]=I_RPT_EMP),--(T_LEAVE[START DATE]&lt;=DATE($B$4,$A13,AD$11)),--(T_LEAVE[END DATE]&gt;=DATE($B$4,$A13,AD$11)),ROW(T_LEAVE[LEAVE TYPE]))-ROW(T_LEAVE[#Headers])))))))),"")</f>
        <v>NE</v>
      </c>
      <c r="AE13" s="56" t="str">
        <f ca="1">IFERROR(IF(MONTH(DATE(I_RPT_YR,$A13,AE$11))&lt;&gt;$A13,"NA",IF(DATE(I_RPT_YR,$A13,AE$11)&gt;I_RPT_ED,"NA",IF(DATE($B$4,$A13,AE$11)&lt;$AL$3,"NE",IF(AND($AP$3&gt;0,DATE($B$4,$A13,AE$11)&gt;$AP$3),"NE",IF(NOT(ISERROR(MATCH(DATE($B$4,$A13,AE$11),L_HOLS,0))),"H",IF(INDEX(L_WKNDVAL,WEEKDAY(DATE($B$4,$A13,AE$11),1))=1,"WKND",INDEX(T_LEAVE[LEAVE TYPE],SUMPRODUCT(--(T_LEAVE[EMPLOYEE NAME]=I_RPT_EMP),--(T_LEAVE[START DATE]&lt;=DATE($B$4,$A13,AE$11)),--(T_LEAVE[END DATE]&gt;=DATE($B$4,$A13,AE$11)),ROW(T_LEAVE[LEAVE TYPE]))-ROW(T_LEAVE[#Headers])))))))),"")</f>
        <v>NE</v>
      </c>
      <c r="AF13" s="56" t="str">
        <f>IFERROR(IF(MONTH(DATE(I_RPT_YR,$A13,AF$11))&lt;&gt;$A13,"NA",IF(DATE(I_RPT_YR,$A13,AF$11)&gt;I_RPT_ED,"NA",IF(DATE($B$4,$A13,AF$11)&lt;$AL$3,"NE",IF(AND($AP$3&gt;0,DATE($B$4,$A13,AF$11)&gt;$AP$3),"NE",IF(NOT(ISERROR(MATCH(DATE($B$4,$A13,AF$11),L_HOLS,0))),"H",IF(INDEX(L_WKNDVAL,WEEKDAY(DATE($B$4,$A13,AF$11),1))=1,"WKND",INDEX(T_LEAVE[LEAVE TYPE],SUMPRODUCT(--(T_LEAVE[EMPLOYEE NAME]=I_RPT_EMP),--(T_LEAVE[START DATE]&lt;=DATE($B$4,$A13,AF$11)),--(T_LEAVE[END DATE]&gt;=DATE($B$4,$A13,AF$11)),ROW(T_LEAVE[LEAVE TYPE]))-ROW(T_LEAVE[#Headers])))))))),"")</f>
        <v>NA</v>
      </c>
      <c r="AG13" s="56" t="str">
        <f>IFERROR(IF(MONTH(DATE(I_RPT_YR,$A13,AG$11))&lt;&gt;$A13,"NA",IF(DATE(I_RPT_YR,$A13,AG$11)&gt;I_RPT_ED,"NA",IF(DATE($B$4,$A13,AG$11)&lt;$AL$3,"NE",IF(AND($AP$3&gt;0,DATE($B$4,$A13,AG$11)&gt;$AP$3),"NE",IF(NOT(ISERROR(MATCH(DATE($B$4,$A13,AG$11),L_HOLS,0))),"H",IF(INDEX(L_WKNDVAL,WEEKDAY(DATE($B$4,$A13,AG$11),1))=1,"WKND",INDEX(T_LEAVE[LEAVE TYPE],SUMPRODUCT(--(T_LEAVE[EMPLOYEE NAME]=I_RPT_EMP),--(T_LEAVE[START DATE]&lt;=DATE($B$4,$A13,AG$11)),--(T_LEAVE[END DATE]&gt;=DATE($B$4,$A13,AG$11)),ROW(T_LEAVE[LEAVE TYPE]))-ROW(T_LEAVE[#Headers])))))))),"")</f>
        <v>NA</v>
      </c>
      <c r="AH13" s="43"/>
      <c r="AI13" s="44"/>
      <c r="AJ13" s="60">
        <f ca="1">IF(OR(B13&gt;I_RPT_ED,AJ$11=""),"",COUNTIFS($C13:$AG13,AJ$11)*INDEX(T_LEAVETYPE[DAY VALUE],1))</f>
        <v>0</v>
      </c>
      <c r="AK13" s="60">
        <f ca="1">IF(OR($B13&gt;I_RPT_ED,AK$11=""),"",COUNTIFS($C13:$AG13,AK$11)*INDEX(T_LEAVETYPE[DAY VALUE],2))</f>
        <v>0</v>
      </c>
      <c r="AL13" s="58">
        <f ca="1">IF(OR($B13&gt;I_RPT_ED,AL$11=""),"",COUNTIFS($C13:$AG13,AL$11)*INDEX(T_LEAVETYPE[DAY VALUE],3))</f>
        <v>0</v>
      </c>
      <c r="AM13" s="58">
        <f ca="1">IF(OR($B13&gt;I_RPT_ED,AM$11=""),"",COUNTIFS($C13:$AG13,AM$11)*INDEX(T_LEAVETYPE[DAY VALUE],4))</f>
        <v>0</v>
      </c>
      <c r="AN13" s="58">
        <f ca="1">IF(OR($B13&gt;I_RPT_ED,AN$11=""),"",COUNTIFS($C13:$AG13,AN$11)*INDEX(T_LEAVETYPE[DAY VALUE],5))</f>
        <v>0</v>
      </c>
      <c r="AO13" s="58">
        <f t="shared" ca="1" si="4"/>
        <v>0</v>
      </c>
      <c r="AP13" s="59">
        <f t="shared" ca="1" si="5"/>
        <v>0</v>
      </c>
      <c r="AQ13" s="26"/>
    </row>
    <row r="14" spans="1:43" ht="24.95" customHeight="1" x14ac:dyDescent="0.25">
      <c r="A14" s="61">
        <v>3</v>
      </c>
      <c r="B14" s="105">
        <f t="shared" si="3"/>
        <v>42430</v>
      </c>
      <c r="C14" s="56" t="str">
        <f ca="1">IFERROR(IF(MONTH(DATE(I_RPT_YR,$A14,C$11))&lt;&gt;$A14,"NA",IF(DATE(I_RPT_YR,$A14,C$11)&gt;I_RPT_ED,"NA",IF(DATE($B$4,$A14,C$11)&lt;$AL$3,"NE",IF(AND($AP$3&gt;0,DATE($B$4,$A14,C$11)&gt;$AP$3),"NE",IF(NOT(ISERROR(MATCH(DATE($B$4,$A14,C$11),L_HOLS,0))),"H",IF(INDEX(L_WKNDVAL,WEEKDAY(DATE($B$4,$A14,C$11),1))=1,"WKND",INDEX(T_LEAVE[LEAVE TYPE],SUMPRODUCT(--(T_LEAVE[EMPLOYEE NAME]=I_RPT_EMP),--(T_LEAVE[START DATE]&lt;=DATE($B$4,$A14,C$11)),--(T_LEAVE[END DATE]&gt;=DATE($B$4,$A14,C$11)),ROW(T_LEAVE[LEAVE TYPE]))-ROW(T_LEAVE[#Headers])))))))),"")</f>
        <v>NE</v>
      </c>
      <c r="D14" s="56" t="str">
        <f ca="1">IFERROR(IF(MONTH(DATE(I_RPT_YR,$A14,D$11))&lt;&gt;$A14,"NA",IF(DATE(I_RPT_YR,$A14,D$11)&gt;I_RPT_ED,"NA",IF(DATE($B$4,$A14,D$11)&lt;$AL$3,"NE",IF(AND($AP$3&gt;0,DATE($B$4,$A14,D$11)&gt;$AP$3),"NE",IF(NOT(ISERROR(MATCH(DATE($B$4,$A14,D$11),L_HOLS,0))),"H",IF(INDEX(L_WKNDVAL,WEEKDAY(DATE($B$4,$A14,D$11),1))=1,"WKND",INDEX(T_LEAVE[LEAVE TYPE],SUMPRODUCT(--(T_LEAVE[EMPLOYEE NAME]=I_RPT_EMP),--(T_LEAVE[START DATE]&lt;=DATE($B$4,$A14,D$11)),--(T_LEAVE[END DATE]&gt;=DATE($B$4,$A14,D$11)),ROW(T_LEAVE[LEAVE TYPE]))-ROW(T_LEAVE[#Headers])))))))),"")</f>
        <v>NE</v>
      </c>
      <c r="E14" s="56" t="str">
        <f ca="1">IFERROR(IF(MONTH(DATE(I_RPT_YR,$A14,E$11))&lt;&gt;$A14,"NA",IF(DATE(I_RPT_YR,$A14,E$11)&gt;I_RPT_ED,"NA",IF(DATE($B$4,$A14,E$11)&lt;$AL$3,"NE",IF(AND($AP$3&gt;0,DATE($B$4,$A14,E$11)&gt;$AP$3),"NE",IF(NOT(ISERROR(MATCH(DATE($B$4,$A14,E$11),L_HOLS,0))),"H",IF(INDEX(L_WKNDVAL,WEEKDAY(DATE($B$4,$A14,E$11),1))=1,"WKND",INDEX(T_LEAVE[LEAVE TYPE],SUMPRODUCT(--(T_LEAVE[EMPLOYEE NAME]=I_RPT_EMP),--(T_LEAVE[START DATE]&lt;=DATE($B$4,$A14,E$11)),--(T_LEAVE[END DATE]&gt;=DATE($B$4,$A14,E$11)),ROW(T_LEAVE[LEAVE TYPE]))-ROW(T_LEAVE[#Headers])))))))),"")</f>
        <v>NE</v>
      </c>
      <c r="F14" s="56" t="str">
        <f ca="1">IFERROR(IF(MONTH(DATE(I_RPT_YR,$A14,F$11))&lt;&gt;$A14,"NA",IF(DATE(I_RPT_YR,$A14,F$11)&gt;I_RPT_ED,"NA",IF(DATE($B$4,$A14,F$11)&lt;$AL$3,"NE",IF(AND($AP$3&gt;0,DATE($B$4,$A14,F$11)&gt;$AP$3),"NE",IF(NOT(ISERROR(MATCH(DATE($B$4,$A14,F$11),L_HOLS,0))),"H",IF(INDEX(L_WKNDVAL,WEEKDAY(DATE($B$4,$A14,F$11),1))=1,"WKND",INDEX(T_LEAVE[LEAVE TYPE],SUMPRODUCT(--(T_LEAVE[EMPLOYEE NAME]=I_RPT_EMP),--(T_LEAVE[START DATE]&lt;=DATE($B$4,$A14,F$11)),--(T_LEAVE[END DATE]&gt;=DATE($B$4,$A14,F$11)),ROW(T_LEAVE[LEAVE TYPE]))-ROW(T_LEAVE[#Headers])))))))),"")</f>
        <v>NE</v>
      </c>
      <c r="G14" s="56" t="str">
        <f ca="1">IFERROR(IF(MONTH(DATE(I_RPT_YR,$A14,G$11))&lt;&gt;$A14,"NA",IF(DATE(I_RPT_YR,$A14,G$11)&gt;I_RPT_ED,"NA",IF(DATE($B$4,$A14,G$11)&lt;$AL$3,"NE",IF(AND($AP$3&gt;0,DATE($B$4,$A14,G$11)&gt;$AP$3),"NE",IF(NOT(ISERROR(MATCH(DATE($B$4,$A14,G$11),L_HOLS,0))),"H",IF(INDEX(L_WKNDVAL,WEEKDAY(DATE($B$4,$A14,G$11),1))=1,"WKND",INDEX(T_LEAVE[LEAVE TYPE],SUMPRODUCT(--(T_LEAVE[EMPLOYEE NAME]=I_RPT_EMP),--(T_LEAVE[START DATE]&lt;=DATE($B$4,$A14,G$11)),--(T_LEAVE[END DATE]&gt;=DATE($B$4,$A14,G$11)),ROW(T_LEAVE[LEAVE TYPE]))-ROW(T_LEAVE[#Headers])))))))),"")</f>
        <v>NE</v>
      </c>
      <c r="H14" s="56" t="str">
        <f ca="1">IFERROR(IF(MONTH(DATE(I_RPT_YR,$A14,H$11))&lt;&gt;$A14,"NA",IF(DATE(I_RPT_YR,$A14,H$11)&gt;I_RPT_ED,"NA",IF(DATE($B$4,$A14,H$11)&lt;$AL$3,"NE",IF(AND($AP$3&gt;0,DATE($B$4,$A14,H$11)&gt;$AP$3),"NE",IF(NOT(ISERROR(MATCH(DATE($B$4,$A14,H$11),L_HOLS,0))),"H",IF(INDEX(L_WKNDVAL,WEEKDAY(DATE($B$4,$A14,H$11),1))=1,"WKND",INDEX(T_LEAVE[LEAVE TYPE],SUMPRODUCT(--(T_LEAVE[EMPLOYEE NAME]=I_RPT_EMP),--(T_LEAVE[START DATE]&lt;=DATE($B$4,$A14,H$11)),--(T_LEAVE[END DATE]&gt;=DATE($B$4,$A14,H$11)),ROW(T_LEAVE[LEAVE TYPE]))-ROW(T_LEAVE[#Headers])))))))),"")</f>
        <v>NE</v>
      </c>
      <c r="I14" s="56" t="str">
        <f ca="1">IFERROR(IF(MONTH(DATE(I_RPT_YR,$A14,I$11))&lt;&gt;$A14,"NA",IF(DATE(I_RPT_YR,$A14,I$11)&gt;I_RPT_ED,"NA",IF(DATE($B$4,$A14,I$11)&lt;$AL$3,"NE",IF(AND($AP$3&gt;0,DATE($B$4,$A14,I$11)&gt;$AP$3),"NE",IF(NOT(ISERROR(MATCH(DATE($B$4,$A14,I$11),L_HOLS,0))),"H",IF(INDEX(L_WKNDVAL,WEEKDAY(DATE($B$4,$A14,I$11),1))=1,"WKND",INDEX(T_LEAVE[LEAVE TYPE],SUMPRODUCT(--(T_LEAVE[EMPLOYEE NAME]=I_RPT_EMP),--(T_LEAVE[START DATE]&lt;=DATE($B$4,$A14,I$11)),--(T_LEAVE[END DATE]&gt;=DATE($B$4,$A14,I$11)),ROW(T_LEAVE[LEAVE TYPE]))-ROW(T_LEAVE[#Headers])))))))),"")</f>
        <v>NE</v>
      </c>
      <c r="J14" s="56" t="str">
        <f ca="1">IFERROR(IF(MONTH(DATE(I_RPT_YR,$A14,J$11))&lt;&gt;$A14,"NA",IF(DATE(I_RPT_YR,$A14,J$11)&gt;I_RPT_ED,"NA",IF(DATE($B$4,$A14,J$11)&lt;$AL$3,"NE",IF(AND($AP$3&gt;0,DATE($B$4,$A14,J$11)&gt;$AP$3),"NE",IF(NOT(ISERROR(MATCH(DATE($B$4,$A14,J$11),L_HOLS,0))),"H",IF(INDEX(L_WKNDVAL,WEEKDAY(DATE($B$4,$A14,J$11),1))=1,"WKND",INDEX(T_LEAVE[LEAVE TYPE],SUMPRODUCT(--(T_LEAVE[EMPLOYEE NAME]=I_RPT_EMP),--(T_LEAVE[START DATE]&lt;=DATE($B$4,$A14,J$11)),--(T_LEAVE[END DATE]&gt;=DATE($B$4,$A14,J$11)),ROW(T_LEAVE[LEAVE TYPE]))-ROW(T_LEAVE[#Headers])))))))),"")</f>
        <v>NE</v>
      </c>
      <c r="K14" s="56" t="str">
        <f ca="1">IFERROR(IF(MONTH(DATE(I_RPT_YR,$A14,K$11))&lt;&gt;$A14,"NA",IF(DATE(I_RPT_YR,$A14,K$11)&gt;I_RPT_ED,"NA",IF(DATE($B$4,$A14,K$11)&lt;$AL$3,"NE",IF(AND($AP$3&gt;0,DATE($B$4,$A14,K$11)&gt;$AP$3),"NE",IF(NOT(ISERROR(MATCH(DATE($B$4,$A14,K$11),L_HOLS,0))),"H",IF(INDEX(L_WKNDVAL,WEEKDAY(DATE($B$4,$A14,K$11),1))=1,"WKND",INDEX(T_LEAVE[LEAVE TYPE],SUMPRODUCT(--(T_LEAVE[EMPLOYEE NAME]=I_RPT_EMP),--(T_LEAVE[START DATE]&lt;=DATE($B$4,$A14,K$11)),--(T_LEAVE[END DATE]&gt;=DATE($B$4,$A14,K$11)),ROW(T_LEAVE[LEAVE TYPE]))-ROW(T_LEAVE[#Headers])))))))),"")</f>
        <v>NE</v>
      </c>
      <c r="L14" s="56" t="str">
        <f ca="1">IFERROR(IF(MONTH(DATE(I_RPT_YR,$A14,L$11))&lt;&gt;$A14,"NA",IF(DATE(I_RPT_YR,$A14,L$11)&gt;I_RPT_ED,"NA",IF(DATE($B$4,$A14,L$11)&lt;$AL$3,"NE",IF(AND($AP$3&gt;0,DATE($B$4,$A14,L$11)&gt;$AP$3),"NE",IF(NOT(ISERROR(MATCH(DATE($B$4,$A14,L$11),L_HOLS,0))),"H",IF(INDEX(L_WKNDVAL,WEEKDAY(DATE($B$4,$A14,L$11),1))=1,"WKND",INDEX(T_LEAVE[LEAVE TYPE],SUMPRODUCT(--(T_LEAVE[EMPLOYEE NAME]=I_RPT_EMP),--(T_LEAVE[START DATE]&lt;=DATE($B$4,$A14,L$11)),--(T_LEAVE[END DATE]&gt;=DATE($B$4,$A14,L$11)),ROW(T_LEAVE[LEAVE TYPE]))-ROW(T_LEAVE[#Headers])))))))),"")</f>
        <v>NE</v>
      </c>
      <c r="M14" s="56" t="str">
        <f ca="1">IFERROR(IF(MONTH(DATE(I_RPT_YR,$A14,M$11))&lt;&gt;$A14,"NA",IF(DATE(I_RPT_YR,$A14,M$11)&gt;I_RPT_ED,"NA",IF(DATE($B$4,$A14,M$11)&lt;$AL$3,"NE",IF(AND($AP$3&gt;0,DATE($B$4,$A14,M$11)&gt;$AP$3),"NE",IF(NOT(ISERROR(MATCH(DATE($B$4,$A14,M$11),L_HOLS,0))),"H",IF(INDEX(L_WKNDVAL,WEEKDAY(DATE($B$4,$A14,M$11),1))=1,"WKND",INDEX(T_LEAVE[LEAVE TYPE],SUMPRODUCT(--(T_LEAVE[EMPLOYEE NAME]=I_RPT_EMP),--(T_LEAVE[START DATE]&lt;=DATE($B$4,$A14,M$11)),--(T_LEAVE[END DATE]&gt;=DATE($B$4,$A14,M$11)),ROW(T_LEAVE[LEAVE TYPE]))-ROW(T_LEAVE[#Headers])))))))),"")</f>
        <v>NE</v>
      </c>
      <c r="N14" s="56" t="str">
        <f ca="1">IFERROR(IF(MONTH(DATE(I_RPT_YR,$A14,N$11))&lt;&gt;$A14,"NA",IF(DATE(I_RPT_YR,$A14,N$11)&gt;I_RPT_ED,"NA",IF(DATE($B$4,$A14,N$11)&lt;$AL$3,"NE",IF(AND($AP$3&gt;0,DATE($B$4,$A14,N$11)&gt;$AP$3),"NE",IF(NOT(ISERROR(MATCH(DATE($B$4,$A14,N$11),L_HOLS,0))),"H",IF(INDEX(L_WKNDVAL,WEEKDAY(DATE($B$4,$A14,N$11),1))=1,"WKND",INDEX(T_LEAVE[LEAVE TYPE],SUMPRODUCT(--(T_LEAVE[EMPLOYEE NAME]=I_RPT_EMP),--(T_LEAVE[START DATE]&lt;=DATE($B$4,$A14,N$11)),--(T_LEAVE[END DATE]&gt;=DATE($B$4,$A14,N$11)),ROW(T_LEAVE[LEAVE TYPE]))-ROW(T_LEAVE[#Headers])))))))),"")</f>
        <v>NE</v>
      </c>
      <c r="O14" s="56" t="str">
        <f ca="1">IFERROR(IF(MONTH(DATE(I_RPT_YR,$A14,O$11))&lt;&gt;$A14,"NA",IF(DATE(I_RPT_YR,$A14,O$11)&gt;I_RPT_ED,"NA",IF(DATE($B$4,$A14,O$11)&lt;$AL$3,"NE",IF(AND($AP$3&gt;0,DATE($B$4,$A14,O$11)&gt;$AP$3),"NE",IF(NOT(ISERROR(MATCH(DATE($B$4,$A14,O$11),L_HOLS,0))),"H",IF(INDEX(L_WKNDVAL,WEEKDAY(DATE($B$4,$A14,O$11),1))=1,"WKND",INDEX(T_LEAVE[LEAVE TYPE],SUMPRODUCT(--(T_LEAVE[EMPLOYEE NAME]=I_RPT_EMP),--(T_LEAVE[START DATE]&lt;=DATE($B$4,$A14,O$11)),--(T_LEAVE[END DATE]&gt;=DATE($B$4,$A14,O$11)),ROW(T_LEAVE[LEAVE TYPE]))-ROW(T_LEAVE[#Headers])))))))),"")</f>
        <v>NE</v>
      </c>
      <c r="P14" s="56" t="str">
        <f ca="1">IFERROR(IF(MONTH(DATE(I_RPT_YR,$A14,P$11))&lt;&gt;$A14,"NA",IF(DATE(I_RPT_YR,$A14,P$11)&gt;I_RPT_ED,"NA",IF(DATE($B$4,$A14,P$11)&lt;$AL$3,"NE",IF(AND($AP$3&gt;0,DATE($B$4,$A14,P$11)&gt;$AP$3),"NE",IF(NOT(ISERROR(MATCH(DATE($B$4,$A14,P$11),L_HOLS,0))),"H",IF(INDEX(L_WKNDVAL,WEEKDAY(DATE($B$4,$A14,P$11),1))=1,"WKND",INDEX(T_LEAVE[LEAVE TYPE],SUMPRODUCT(--(T_LEAVE[EMPLOYEE NAME]=I_RPT_EMP),--(T_LEAVE[START DATE]&lt;=DATE($B$4,$A14,P$11)),--(T_LEAVE[END DATE]&gt;=DATE($B$4,$A14,P$11)),ROW(T_LEAVE[LEAVE TYPE]))-ROW(T_LEAVE[#Headers])))))))),"")</f>
        <v>NE</v>
      </c>
      <c r="Q14" s="56" t="str">
        <f ca="1">IFERROR(IF(MONTH(DATE(I_RPT_YR,$A14,Q$11))&lt;&gt;$A14,"NA",IF(DATE(I_RPT_YR,$A14,Q$11)&gt;I_RPT_ED,"NA",IF(DATE($B$4,$A14,Q$11)&lt;$AL$3,"NE",IF(AND($AP$3&gt;0,DATE($B$4,$A14,Q$11)&gt;$AP$3),"NE",IF(NOT(ISERROR(MATCH(DATE($B$4,$A14,Q$11),L_HOLS,0))),"H",IF(INDEX(L_WKNDVAL,WEEKDAY(DATE($B$4,$A14,Q$11),1))=1,"WKND",INDEX(T_LEAVE[LEAVE TYPE],SUMPRODUCT(--(T_LEAVE[EMPLOYEE NAME]=I_RPT_EMP),--(T_LEAVE[START DATE]&lt;=DATE($B$4,$A14,Q$11)),--(T_LEAVE[END DATE]&gt;=DATE($B$4,$A14,Q$11)),ROW(T_LEAVE[LEAVE TYPE]))-ROW(T_LEAVE[#Headers])))))))),"")</f>
        <v>NE</v>
      </c>
      <c r="R14" s="56" t="str">
        <f ca="1">IFERROR(IF(MONTH(DATE(I_RPT_YR,$A14,R$11))&lt;&gt;$A14,"NA",IF(DATE(I_RPT_YR,$A14,R$11)&gt;I_RPT_ED,"NA",IF(DATE($B$4,$A14,R$11)&lt;$AL$3,"NE",IF(AND($AP$3&gt;0,DATE($B$4,$A14,R$11)&gt;$AP$3),"NE",IF(NOT(ISERROR(MATCH(DATE($B$4,$A14,R$11),L_HOLS,0))),"H",IF(INDEX(L_WKNDVAL,WEEKDAY(DATE($B$4,$A14,R$11),1))=1,"WKND",INDEX(T_LEAVE[LEAVE TYPE],SUMPRODUCT(--(T_LEAVE[EMPLOYEE NAME]=I_RPT_EMP),--(T_LEAVE[START DATE]&lt;=DATE($B$4,$A14,R$11)),--(T_LEAVE[END DATE]&gt;=DATE($B$4,$A14,R$11)),ROW(T_LEAVE[LEAVE TYPE]))-ROW(T_LEAVE[#Headers])))))))),"")</f>
        <v>NE</v>
      </c>
      <c r="S14" s="56" t="str">
        <f ca="1">IFERROR(IF(MONTH(DATE(I_RPT_YR,$A14,S$11))&lt;&gt;$A14,"NA",IF(DATE(I_RPT_YR,$A14,S$11)&gt;I_RPT_ED,"NA",IF(DATE($B$4,$A14,S$11)&lt;$AL$3,"NE",IF(AND($AP$3&gt;0,DATE($B$4,$A14,S$11)&gt;$AP$3),"NE",IF(NOT(ISERROR(MATCH(DATE($B$4,$A14,S$11),L_HOLS,0))),"H",IF(INDEX(L_WKNDVAL,WEEKDAY(DATE($B$4,$A14,S$11),1))=1,"WKND",INDEX(T_LEAVE[LEAVE TYPE],SUMPRODUCT(--(T_LEAVE[EMPLOYEE NAME]=I_RPT_EMP),--(T_LEAVE[START DATE]&lt;=DATE($B$4,$A14,S$11)),--(T_LEAVE[END DATE]&gt;=DATE($B$4,$A14,S$11)),ROW(T_LEAVE[LEAVE TYPE]))-ROW(T_LEAVE[#Headers])))))))),"")</f>
        <v>NE</v>
      </c>
      <c r="T14" s="56" t="str">
        <f ca="1">IFERROR(IF(MONTH(DATE(I_RPT_YR,$A14,T$11))&lt;&gt;$A14,"NA",IF(DATE(I_RPT_YR,$A14,T$11)&gt;I_RPT_ED,"NA",IF(DATE($B$4,$A14,T$11)&lt;$AL$3,"NE",IF(AND($AP$3&gt;0,DATE($B$4,$A14,T$11)&gt;$AP$3),"NE",IF(NOT(ISERROR(MATCH(DATE($B$4,$A14,T$11),L_HOLS,0))),"H",IF(INDEX(L_WKNDVAL,WEEKDAY(DATE($B$4,$A14,T$11),1))=1,"WKND",INDEX(T_LEAVE[LEAVE TYPE],SUMPRODUCT(--(T_LEAVE[EMPLOYEE NAME]=I_RPT_EMP),--(T_LEAVE[START DATE]&lt;=DATE($B$4,$A14,T$11)),--(T_LEAVE[END DATE]&gt;=DATE($B$4,$A14,T$11)),ROW(T_LEAVE[LEAVE TYPE]))-ROW(T_LEAVE[#Headers])))))))),"")</f>
        <v>NE</v>
      </c>
      <c r="U14" s="56" t="str">
        <f ca="1">IFERROR(IF(MONTH(DATE(I_RPT_YR,$A14,U$11))&lt;&gt;$A14,"NA",IF(DATE(I_RPT_YR,$A14,U$11)&gt;I_RPT_ED,"NA",IF(DATE($B$4,$A14,U$11)&lt;$AL$3,"NE",IF(AND($AP$3&gt;0,DATE($B$4,$A14,U$11)&gt;$AP$3),"NE",IF(NOT(ISERROR(MATCH(DATE($B$4,$A14,U$11),L_HOLS,0))),"H",IF(INDEX(L_WKNDVAL,WEEKDAY(DATE($B$4,$A14,U$11),1))=1,"WKND",INDEX(T_LEAVE[LEAVE TYPE],SUMPRODUCT(--(T_LEAVE[EMPLOYEE NAME]=I_RPT_EMP),--(T_LEAVE[START DATE]&lt;=DATE($B$4,$A14,U$11)),--(T_LEAVE[END DATE]&gt;=DATE($B$4,$A14,U$11)),ROW(T_LEAVE[LEAVE TYPE]))-ROW(T_LEAVE[#Headers])))))))),"")</f>
        <v>NE</v>
      </c>
      <c r="V14" s="56" t="str">
        <f ca="1">IFERROR(IF(MONTH(DATE(I_RPT_YR,$A14,V$11))&lt;&gt;$A14,"NA",IF(DATE(I_RPT_YR,$A14,V$11)&gt;I_RPT_ED,"NA",IF(DATE($B$4,$A14,V$11)&lt;$AL$3,"NE",IF(AND($AP$3&gt;0,DATE($B$4,$A14,V$11)&gt;$AP$3),"NE",IF(NOT(ISERROR(MATCH(DATE($B$4,$A14,V$11),L_HOLS,0))),"H",IF(INDEX(L_WKNDVAL,WEEKDAY(DATE($B$4,$A14,V$11),1))=1,"WKND",INDEX(T_LEAVE[LEAVE TYPE],SUMPRODUCT(--(T_LEAVE[EMPLOYEE NAME]=I_RPT_EMP),--(T_LEAVE[START DATE]&lt;=DATE($B$4,$A14,V$11)),--(T_LEAVE[END DATE]&gt;=DATE($B$4,$A14,V$11)),ROW(T_LEAVE[LEAVE TYPE]))-ROW(T_LEAVE[#Headers])))))))),"")</f>
        <v>NE</v>
      </c>
      <c r="W14" s="56" t="str">
        <f ca="1">IFERROR(IF(MONTH(DATE(I_RPT_YR,$A14,W$11))&lt;&gt;$A14,"NA",IF(DATE(I_RPT_YR,$A14,W$11)&gt;I_RPT_ED,"NA",IF(DATE($B$4,$A14,W$11)&lt;$AL$3,"NE",IF(AND($AP$3&gt;0,DATE($B$4,$A14,W$11)&gt;$AP$3),"NE",IF(NOT(ISERROR(MATCH(DATE($B$4,$A14,W$11),L_HOLS,0))),"H",IF(INDEX(L_WKNDVAL,WEEKDAY(DATE($B$4,$A14,W$11),1))=1,"WKND",INDEX(T_LEAVE[LEAVE TYPE],SUMPRODUCT(--(T_LEAVE[EMPLOYEE NAME]=I_RPT_EMP),--(T_LEAVE[START DATE]&lt;=DATE($B$4,$A14,W$11)),--(T_LEAVE[END DATE]&gt;=DATE($B$4,$A14,W$11)),ROW(T_LEAVE[LEAVE TYPE]))-ROW(T_LEAVE[#Headers])))))))),"")</f>
        <v>NE</v>
      </c>
      <c r="X14" s="56" t="str">
        <f ca="1">IFERROR(IF(MONTH(DATE(I_RPT_YR,$A14,X$11))&lt;&gt;$A14,"NA",IF(DATE(I_RPT_YR,$A14,X$11)&gt;I_RPT_ED,"NA",IF(DATE($B$4,$A14,X$11)&lt;$AL$3,"NE",IF(AND($AP$3&gt;0,DATE($B$4,$A14,X$11)&gt;$AP$3),"NE",IF(NOT(ISERROR(MATCH(DATE($B$4,$A14,X$11),L_HOLS,0))),"H",IF(INDEX(L_WKNDVAL,WEEKDAY(DATE($B$4,$A14,X$11),1))=1,"WKND",INDEX(T_LEAVE[LEAVE TYPE],SUMPRODUCT(--(T_LEAVE[EMPLOYEE NAME]=I_RPT_EMP),--(T_LEAVE[START DATE]&lt;=DATE($B$4,$A14,X$11)),--(T_LEAVE[END DATE]&gt;=DATE($B$4,$A14,X$11)),ROW(T_LEAVE[LEAVE TYPE]))-ROW(T_LEAVE[#Headers])))))))),"")</f>
        <v>NE</v>
      </c>
      <c r="Y14" s="56" t="str">
        <f ca="1">IFERROR(IF(MONTH(DATE(I_RPT_YR,$A14,Y$11))&lt;&gt;$A14,"NA",IF(DATE(I_RPT_YR,$A14,Y$11)&gt;I_RPT_ED,"NA",IF(DATE($B$4,$A14,Y$11)&lt;$AL$3,"NE",IF(AND($AP$3&gt;0,DATE($B$4,$A14,Y$11)&gt;$AP$3),"NE",IF(NOT(ISERROR(MATCH(DATE($B$4,$A14,Y$11),L_HOLS,0))),"H",IF(INDEX(L_WKNDVAL,WEEKDAY(DATE($B$4,$A14,Y$11),1))=1,"WKND",INDEX(T_LEAVE[LEAVE TYPE],SUMPRODUCT(--(T_LEAVE[EMPLOYEE NAME]=I_RPT_EMP),--(T_LEAVE[START DATE]&lt;=DATE($B$4,$A14,Y$11)),--(T_LEAVE[END DATE]&gt;=DATE($B$4,$A14,Y$11)),ROW(T_LEAVE[LEAVE TYPE]))-ROW(T_LEAVE[#Headers])))))))),"")</f>
        <v>NE</v>
      </c>
      <c r="Z14" s="56" t="str">
        <f ca="1">IFERROR(IF(MONTH(DATE(I_RPT_YR,$A14,Z$11))&lt;&gt;$A14,"NA",IF(DATE(I_RPT_YR,$A14,Z$11)&gt;I_RPT_ED,"NA",IF(DATE($B$4,$A14,Z$11)&lt;$AL$3,"NE",IF(AND($AP$3&gt;0,DATE($B$4,$A14,Z$11)&gt;$AP$3),"NE",IF(NOT(ISERROR(MATCH(DATE($B$4,$A14,Z$11),L_HOLS,0))),"H",IF(INDEX(L_WKNDVAL,WEEKDAY(DATE($B$4,$A14,Z$11),1))=1,"WKND",INDEX(T_LEAVE[LEAVE TYPE],SUMPRODUCT(--(T_LEAVE[EMPLOYEE NAME]=I_RPT_EMP),--(T_LEAVE[START DATE]&lt;=DATE($B$4,$A14,Z$11)),--(T_LEAVE[END DATE]&gt;=DATE($B$4,$A14,Z$11)),ROW(T_LEAVE[LEAVE TYPE]))-ROW(T_LEAVE[#Headers])))))))),"")</f>
        <v>NE</v>
      </c>
      <c r="AA14" s="56" t="str">
        <f ca="1">IFERROR(IF(MONTH(DATE(I_RPT_YR,$A14,AA$11))&lt;&gt;$A14,"NA",IF(DATE(I_RPT_YR,$A14,AA$11)&gt;I_RPT_ED,"NA",IF(DATE($B$4,$A14,AA$11)&lt;$AL$3,"NE",IF(AND($AP$3&gt;0,DATE($B$4,$A14,AA$11)&gt;$AP$3),"NE",IF(NOT(ISERROR(MATCH(DATE($B$4,$A14,AA$11),L_HOLS,0))),"H",IF(INDEX(L_WKNDVAL,WEEKDAY(DATE($B$4,$A14,AA$11),1))=1,"WKND",INDEX(T_LEAVE[LEAVE TYPE],SUMPRODUCT(--(T_LEAVE[EMPLOYEE NAME]=I_RPT_EMP),--(T_LEAVE[START DATE]&lt;=DATE($B$4,$A14,AA$11)),--(T_LEAVE[END DATE]&gt;=DATE($B$4,$A14,AA$11)),ROW(T_LEAVE[LEAVE TYPE]))-ROW(T_LEAVE[#Headers])))))))),"")</f>
        <v>NE</v>
      </c>
      <c r="AB14" s="56" t="str">
        <f ca="1">IFERROR(IF(MONTH(DATE(I_RPT_YR,$A14,AB$11))&lt;&gt;$A14,"NA",IF(DATE(I_RPT_YR,$A14,AB$11)&gt;I_RPT_ED,"NA",IF(DATE($B$4,$A14,AB$11)&lt;$AL$3,"NE",IF(AND($AP$3&gt;0,DATE($B$4,$A14,AB$11)&gt;$AP$3),"NE",IF(NOT(ISERROR(MATCH(DATE($B$4,$A14,AB$11),L_HOLS,0))),"H",IF(INDEX(L_WKNDVAL,WEEKDAY(DATE($B$4,$A14,AB$11),1))=1,"WKND",INDEX(T_LEAVE[LEAVE TYPE],SUMPRODUCT(--(T_LEAVE[EMPLOYEE NAME]=I_RPT_EMP),--(T_LEAVE[START DATE]&lt;=DATE($B$4,$A14,AB$11)),--(T_LEAVE[END DATE]&gt;=DATE($B$4,$A14,AB$11)),ROW(T_LEAVE[LEAVE TYPE]))-ROW(T_LEAVE[#Headers])))))))),"")</f>
        <v>NE</v>
      </c>
      <c r="AC14" s="56" t="str">
        <f ca="1">IFERROR(IF(MONTH(DATE(I_RPT_YR,$A14,AC$11))&lt;&gt;$A14,"NA",IF(DATE(I_RPT_YR,$A14,AC$11)&gt;I_RPT_ED,"NA",IF(DATE($B$4,$A14,AC$11)&lt;$AL$3,"NE",IF(AND($AP$3&gt;0,DATE($B$4,$A14,AC$11)&gt;$AP$3),"NE",IF(NOT(ISERROR(MATCH(DATE($B$4,$A14,AC$11),L_HOLS,0))),"H",IF(INDEX(L_WKNDVAL,WEEKDAY(DATE($B$4,$A14,AC$11),1))=1,"WKND",INDEX(T_LEAVE[LEAVE TYPE],SUMPRODUCT(--(T_LEAVE[EMPLOYEE NAME]=I_RPT_EMP),--(T_LEAVE[START DATE]&lt;=DATE($B$4,$A14,AC$11)),--(T_LEAVE[END DATE]&gt;=DATE($B$4,$A14,AC$11)),ROW(T_LEAVE[LEAVE TYPE]))-ROW(T_LEAVE[#Headers])))))))),"")</f>
        <v>NE</v>
      </c>
      <c r="AD14" s="56" t="str">
        <f ca="1">IFERROR(IF(MONTH(DATE(I_RPT_YR,$A14,AD$11))&lt;&gt;$A14,"NA",IF(DATE(I_RPT_YR,$A14,AD$11)&gt;I_RPT_ED,"NA",IF(DATE($B$4,$A14,AD$11)&lt;$AL$3,"NE",IF(AND($AP$3&gt;0,DATE($B$4,$A14,AD$11)&gt;$AP$3),"NE",IF(NOT(ISERROR(MATCH(DATE($B$4,$A14,AD$11),L_HOLS,0))),"H",IF(INDEX(L_WKNDVAL,WEEKDAY(DATE($B$4,$A14,AD$11),1))=1,"WKND",INDEX(T_LEAVE[LEAVE TYPE],SUMPRODUCT(--(T_LEAVE[EMPLOYEE NAME]=I_RPT_EMP),--(T_LEAVE[START DATE]&lt;=DATE($B$4,$A14,AD$11)),--(T_LEAVE[END DATE]&gt;=DATE($B$4,$A14,AD$11)),ROW(T_LEAVE[LEAVE TYPE]))-ROW(T_LEAVE[#Headers])))))))),"")</f>
        <v>NE</v>
      </c>
      <c r="AE14" s="56" t="str">
        <f ca="1">IFERROR(IF(MONTH(DATE(I_RPT_YR,$A14,AE$11))&lt;&gt;$A14,"NA",IF(DATE(I_RPT_YR,$A14,AE$11)&gt;I_RPT_ED,"NA",IF(DATE($B$4,$A14,AE$11)&lt;$AL$3,"NE",IF(AND($AP$3&gt;0,DATE($B$4,$A14,AE$11)&gt;$AP$3),"NE",IF(NOT(ISERROR(MATCH(DATE($B$4,$A14,AE$11),L_HOLS,0))),"H",IF(INDEX(L_WKNDVAL,WEEKDAY(DATE($B$4,$A14,AE$11),1))=1,"WKND",INDEX(T_LEAVE[LEAVE TYPE],SUMPRODUCT(--(T_LEAVE[EMPLOYEE NAME]=I_RPT_EMP),--(T_LEAVE[START DATE]&lt;=DATE($B$4,$A14,AE$11)),--(T_LEAVE[END DATE]&gt;=DATE($B$4,$A14,AE$11)),ROW(T_LEAVE[LEAVE TYPE]))-ROW(T_LEAVE[#Headers])))))))),"")</f>
        <v>NE</v>
      </c>
      <c r="AF14" s="56" t="str">
        <f ca="1">IFERROR(IF(MONTH(DATE(I_RPT_YR,$A14,AF$11))&lt;&gt;$A14,"NA",IF(DATE(I_RPT_YR,$A14,AF$11)&gt;I_RPT_ED,"NA",IF(DATE($B$4,$A14,AF$11)&lt;$AL$3,"NE",IF(AND($AP$3&gt;0,DATE($B$4,$A14,AF$11)&gt;$AP$3),"NE",IF(NOT(ISERROR(MATCH(DATE($B$4,$A14,AF$11),L_HOLS,0))),"H",IF(INDEX(L_WKNDVAL,WEEKDAY(DATE($B$4,$A14,AF$11),1))=1,"WKND",INDEX(T_LEAVE[LEAVE TYPE],SUMPRODUCT(--(T_LEAVE[EMPLOYEE NAME]=I_RPT_EMP),--(T_LEAVE[START DATE]&lt;=DATE($B$4,$A14,AF$11)),--(T_LEAVE[END DATE]&gt;=DATE($B$4,$A14,AF$11)),ROW(T_LEAVE[LEAVE TYPE]))-ROW(T_LEAVE[#Headers])))))))),"")</f>
        <v>NE</v>
      </c>
      <c r="AG14" s="56" t="str">
        <f ca="1">IFERROR(IF(MONTH(DATE(I_RPT_YR,$A14,AG$11))&lt;&gt;$A14,"NA",IF(DATE(I_RPT_YR,$A14,AG$11)&gt;I_RPT_ED,"NA",IF(DATE($B$4,$A14,AG$11)&lt;$AL$3,"NE",IF(AND($AP$3&gt;0,DATE($B$4,$A14,AG$11)&gt;$AP$3),"NE",IF(NOT(ISERROR(MATCH(DATE($B$4,$A14,AG$11),L_HOLS,0))),"H",IF(INDEX(L_WKNDVAL,WEEKDAY(DATE($B$4,$A14,AG$11),1))=1,"WKND",INDEX(T_LEAVE[LEAVE TYPE],SUMPRODUCT(--(T_LEAVE[EMPLOYEE NAME]=I_RPT_EMP),--(T_LEAVE[START DATE]&lt;=DATE($B$4,$A14,AG$11)),--(T_LEAVE[END DATE]&gt;=DATE($B$4,$A14,AG$11)),ROW(T_LEAVE[LEAVE TYPE]))-ROW(T_LEAVE[#Headers])))))))),"")</f>
        <v>NE</v>
      </c>
      <c r="AH14" s="43"/>
      <c r="AI14" s="44"/>
      <c r="AJ14" s="60">
        <f ca="1">IF(OR(B14&gt;I_RPT_ED,AJ$11=""),"",COUNTIFS($C14:$AG14,AJ$11)*INDEX(T_LEAVETYPE[DAY VALUE],1))</f>
        <v>0</v>
      </c>
      <c r="AK14" s="60">
        <f ca="1">IF(OR($B14&gt;I_RPT_ED,AK$11=""),"",COUNTIFS($C14:$AG14,AK$11)*INDEX(T_LEAVETYPE[DAY VALUE],2))</f>
        <v>0</v>
      </c>
      <c r="AL14" s="58">
        <f ca="1">IF(OR($B14&gt;I_RPT_ED,AL$11=""),"",COUNTIFS($C14:$AG14,AL$11)*INDEX(T_LEAVETYPE[DAY VALUE],3))</f>
        <v>0</v>
      </c>
      <c r="AM14" s="58">
        <f ca="1">IF(OR($B14&gt;I_RPT_ED,AM$11=""),"",COUNTIFS($C14:$AG14,AM$11)*INDEX(T_LEAVETYPE[DAY VALUE],4))</f>
        <v>0</v>
      </c>
      <c r="AN14" s="58">
        <f ca="1">IF(OR($B14&gt;I_RPT_ED,AN$11=""),"",COUNTIFS($C14:$AG14,AN$11)*INDEX(T_LEAVETYPE[DAY VALUE],5))</f>
        <v>0</v>
      </c>
      <c r="AO14" s="58">
        <f t="shared" ca="1" si="4"/>
        <v>0</v>
      </c>
      <c r="AP14" s="59">
        <f t="shared" ca="1" si="5"/>
        <v>0</v>
      </c>
      <c r="AQ14" s="26"/>
    </row>
    <row r="15" spans="1:43" ht="24.95" customHeight="1" x14ac:dyDescent="0.25">
      <c r="A15" s="61">
        <v>4</v>
      </c>
      <c r="B15" s="105">
        <f t="shared" si="3"/>
        <v>42461</v>
      </c>
      <c r="C15" s="56" t="str">
        <f ca="1">IFERROR(IF(MONTH(DATE(I_RPT_YR,$A15,C$11))&lt;&gt;$A15,"NA",IF(DATE(I_RPT_YR,$A15,C$11)&gt;I_RPT_ED,"NA",IF(DATE($B$4,$A15,C$11)&lt;$AL$3,"NE",IF(AND($AP$3&gt;0,DATE($B$4,$A15,C$11)&gt;$AP$3),"NE",IF(NOT(ISERROR(MATCH(DATE($B$4,$A15,C$11),L_HOLS,0))),"H",IF(INDEX(L_WKNDVAL,WEEKDAY(DATE($B$4,$A15,C$11),1))=1,"WKND",INDEX(T_LEAVE[LEAVE TYPE],SUMPRODUCT(--(T_LEAVE[EMPLOYEE NAME]=I_RPT_EMP),--(T_LEAVE[START DATE]&lt;=DATE($B$4,$A15,C$11)),--(T_LEAVE[END DATE]&gt;=DATE($B$4,$A15,C$11)),ROW(T_LEAVE[LEAVE TYPE]))-ROW(T_LEAVE[#Headers])))))))),"")</f>
        <v>NE</v>
      </c>
      <c r="D15" s="56" t="str">
        <f ca="1">IFERROR(IF(MONTH(DATE(I_RPT_YR,$A15,D$11))&lt;&gt;$A15,"NA",IF(DATE(I_RPT_YR,$A15,D$11)&gt;I_RPT_ED,"NA",IF(DATE($B$4,$A15,D$11)&lt;$AL$3,"NE",IF(AND($AP$3&gt;0,DATE($B$4,$A15,D$11)&gt;$AP$3),"NE",IF(NOT(ISERROR(MATCH(DATE($B$4,$A15,D$11),L_HOLS,0))),"H",IF(INDEX(L_WKNDVAL,WEEKDAY(DATE($B$4,$A15,D$11),1))=1,"WKND",INDEX(T_LEAVE[LEAVE TYPE],SUMPRODUCT(--(T_LEAVE[EMPLOYEE NAME]=I_RPT_EMP),--(T_LEAVE[START DATE]&lt;=DATE($B$4,$A15,D$11)),--(T_LEAVE[END DATE]&gt;=DATE($B$4,$A15,D$11)),ROW(T_LEAVE[LEAVE TYPE]))-ROW(T_LEAVE[#Headers])))))))),"")</f>
        <v>NE</v>
      </c>
      <c r="E15" s="56" t="str">
        <f ca="1">IFERROR(IF(MONTH(DATE(I_RPT_YR,$A15,E$11))&lt;&gt;$A15,"NA",IF(DATE(I_RPT_YR,$A15,E$11)&gt;I_RPT_ED,"NA",IF(DATE($B$4,$A15,E$11)&lt;$AL$3,"NE",IF(AND($AP$3&gt;0,DATE($B$4,$A15,E$11)&gt;$AP$3),"NE",IF(NOT(ISERROR(MATCH(DATE($B$4,$A15,E$11),L_HOLS,0))),"H",IF(INDEX(L_WKNDVAL,WEEKDAY(DATE($B$4,$A15,E$11),1))=1,"WKND",INDEX(T_LEAVE[LEAVE TYPE],SUMPRODUCT(--(T_LEAVE[EMPLOYEE NAME]=I_RPT_EMP),--(T_LEAVE[START DATE]&lt;=DATE($B$4,$A15,E$11)),--(T_LEAVE[END DATE]&gt;=DATE($B$4,$A15,E$11)),ROW(T_LEAVE[LEAVE TYPE]))-ROW(T_LEAVE[#Headers])))))))),"")</f>
        <v>NE</v>
      </c>
      <c r="F15" s="56" t="str">
        <f ca="1">IFERROR(IF(MONTH(DATE(I_RPT_YR,$A15,F$11))&lt;&gt;$A15,"NA",IF(DATE(I_RPT_YR,$A15,F$11)&gt;I_RPT_ED,"NA",IF(DATE($B$4,$A15,F$11)&lt;$AL$3,"NE",IF(AND($AP$3&gt;0,DATE($B$4,$A15,F$11)&gt;$AP$3),"NE",IF(NOT(ISERROR(MATCH(DATE($B$4,$A15,F$11),L_HOLS,0))),"H",IF(INDEX(L_WKNDVAL,WEEKDAY(DATE($B$4,$A15,F$11),1))=1,"WKND",INDEX(T_LEAVE[LEAVE TYPE],SUMPRODUCT(--(T_LEAVE[EMPLOYEE NAME]=I_RPT_EMP),--(T_LEAVE[START DATE]&lt;=DATE($B$4,$A15,F$11)),--(T_LEAVE[END DATE]&gt;=DATE($B$4,$A15,F$11)),ROW(T_LEAVE[LEAVE TYPE]))-ROW(T_LEAVE[#Headers])))))))),"")</f>
        <v>NE</v>
      </c>
      <c r="G15" s="56" t="str">
        <f ca="1">IFERROR(IF(MONTH(DATE(I_RPT_YR,$A15,G$11))&lt;&gt;$A15,"NA",IF(DATE(I_RPT_YR,$A15,G$11)&gt;I_RPT_ED,"NA",IF(DATE($B$4,$A15,G$11)&lt;$AL$3,"NE",IF(AND($AP$3&gt;0,DATE($B$4,$A15,G$11)&gt;$AP$3),"NE",IF(NOT(ISERROR(MATCH(DATE($B$4,$A15,G$11),L_HOLS,0))),"H",IF(INDEX(L_WKNDVAL,WEEKDAY(DATE($B$4,$A15,G$11),1))=1,"WKND",INDEX(T_LEAVE[LEAVE TYPE],SUMPRODUCT(--(T_LEAVE[EMPLOYEE NAME]=I_RPT_EMP),--(T_LEAVE[START DATE]&lt;=DATE($B$4,$A15,G$11)),--(T_LEAVE[END DATE]&gt;=DATE($B$4,$A15,G$11)),ROW(T_LEAVE[LEAVE TYPE]))-ROW(T_LEAVE[#Headers])))))))),"")</f>
        <v>NE</v>
      </c>
      <c r="H15" s="56" t="str">
        <f ca="1">IFERROR(IF(MONTH(DATE(I_RPT_YR,$A15,H$11))&lt;&gt;$A15,"NA",IF(DATE(I_RPT_YR,$A15,H$11)&gt;I_RPT_ED,"NA",IF(DATE($B$4,$A15,H$11)&lt;$AL$3,"NE",IF(AND($AP$3&gt;0,DATE($B$4,$A15,H$11)&gt;$AP$3),"NE",IF(NOT(ISERROR(MATCH(DATE($B$4,$A15,H$11),L_HOLS,0))),"H",IF(INDEX(L_WKNDVAL,WEEKDAY(DATE($B$4,$A15,H$11),1))=1,"WKND",INDEX(T_LEAVE[LEAVE TYPE],SUMPRODUCT(--(T_LEAVE[EMPLOYEE NAME]=I_RPT_EMP),--(T_LEAVE[START DATE]&lt;=DATE($B$4,$A15,H$11)),--(T_LEAVE[END DATE]&gt;=DATE($B$4,$A15,H$11)),ROW(T_LEAVE[LEAVE TYPE]))-ROW(T_LEAVE[#Headers])))))))),"")</f>
        <v>NE</v>
      </c>
      <c r="I15" s="56" t="str">
        <f ca="1">IFERROR(IF(MONTH(DATE(I_RPT_YR,$A15,I$11))&lt;&gt;$A15,"NA",IF(DATE(I_RPT_YR,$A15,I$11)&gt;I_RPT_ED,"NA",IF(DATE($B$4,$A15,I$11)&lt;$AL$3,"NE",IF(AND($AP$3&gt;0,DATE($B$4,$A15,I$11)&gt;$AP$3),"NE",IF(NOT(ISERROR(MATCH(DATE($B$4,$A15,I$11),L_HOLS,0))),"H",IF(INDEX(L_WKNDVAL,WEEKDAY(DATE($B$4,$A15,I$11),1))=1,"WKND",INDEX(T_LEAVE[LEAVE TYPE],SUMPRODUCT(--(T_LEAVE[EMPLOYEE NAME]=I_RPT_EMP),--(T_LEAVE[START DATE]&lt;=DATE($B$4,$A15,I$11)),--(T_LEAVE[END DATE]&gt;=DATE($B$4,$A15,I$11)),ROW(T_LEAVE[LEAVE TYPE]))-ROW(T_LEAVE[#Headers])))))))),"")</f>
        <v>NE</v>
      </c>
      <c r="J15" s="56" t="str">
        <f ca="1">IFERROR(IF(MONTH(DATE(I_RPT_YR,$A15,J$11))&lt;&gt;$A15,"NA",IF(DATE(I_RPT_YR,$A15,J$11)&gt;I_RPT_ED,"NA",IF(DATE($B$4,$A15,J$11)&lt;$AL$3,"NE",IF(AND($AP$3&gt;0,DATE($B$4,$A15,J$11)&gt;$AP$3),"NE",IF(NOT(ISERROR(MATCH(DATE($B$4,$A15,J$11),L_HOLS,0))),"H",IF(INDEX(L_WKNDVAL,WEEKDAY(DATE($B$4,$A15,J$11),1))=1,"WKND",INDEX(T_LEAVE[LEAVE TYPE],SUMPRODUCT(--(T_LEAVE[EMPLOYEE NAME]=I_RPT_EMP),--(T_LEAVE[START DATE]&lt;=DATE($B$4,$A15,J$11)),--(T_LEAVE[END DATE]&gt;=DATE($B$4,$A15,J$11)),ROW(T_LEAVE[LEAVE TYPE]))-ROW(T_LEAVE[#Headers])))))))),"")</f>
        <v>NE</v>
      </c>
      <c r="K15" s="56" t="str">
        <f ca="1">IFERROR(IF(MONTH(DATE(I_RPT_YR,$A15,K$11))&lt;&gt;$A15,"NA",IF(DATE(I_RPT_YR,$A15,K$11)&gt;I_RPT_ED,"NA",IF(DATE($B$4,$A15,K$11)&lt;$AL$3,"NE",IF(AND($AP$3&gt;0,DATE($B$4,$A15,K$11)&gt;$AP$3),"NE",IF(NOT(ISERROR(MATCH(DATE($B$4,$A15,K$11),L_HOLS,0))),"H",IF(INDEX(L_WKNDVAL,WEEKDAY(DATE($B$4,$A15,K$11),1))=1,"WKND",INDEX(T_LEAVE[LEAVE TYPE],SUMPRODUCT(--(T_LEAVE[EMPLOYEE NAME]=I_RPT_EMP),--(T_LEAVE[START DATE]&lt;=DATE($B$4,$A15,K$11)),--(T_LEAVE[END DATE]&gt;=DATE($B$4,$A15,K$11)),ROW(T_LEAVE[LEAVE TYPE]))-ROW(T_LEAVE[#Headers])))))))),"")</f>
        <v>NE</v>
      </c>
      <c r="L15" s="56" t="str">
        <f ca="1">IFERROR(IF(MONTH(DATE(I_RPT_YR,$A15,L$11))&lt;&gt;$A15,"NA",IF(DATE(I_RPT_YR,$A15,L$11)&gt;I_RPT_ED,"NA",IF(DATE($B$4,$A15,L$11)&lt;$AL$3,"NE",IF(AND($AP$3&gt;0,DATE($B$4,$A15,L$11)&gt;$AP$3),"NE",IF(NOT(ISERROR(MATCH(DATE($B$4,$A15,L$11),L_HOLS,0))),"H",IF(INDEX(L_WKNDVAL,WEEKDAY(DATE($B$4,$A15,L$11),1))=1,"WKND",INDEX(T_LEAVE[LEAVE TYPE],SUMPRODUCT(--(T_LEAVE[EMPLOYEE NAME]=I_RPT_EMP),--(T_LEAVE[START DATE]&lt;=DATE($B$4,$A15,L$11)),--(T_LEAVE[END DATE]&gt;=DATE($B$4,$A15,L$11)),ROW(T_LEAVE[LEAVE TYPE]))-ROW(T_LEAVE[#Headers])))))))),"")</f>
        <v>NE</v>
      </c>
      <c r="M15" s="56" t="str">
        <f ca="1">IFERROR(IF(MONTH(DATE(I_RPT_YR,$A15,M$11))&lt;&gt;$A15,"NA",IF(DATE(I_RPT_YR,$A15,M$11)&gt;I_RPT_ED,"NA",IF(DATE($B$4,$A15,M$11)&lt;$AL$3,"NE",IF(AND($AP$3&gt;0,DATE($B$4,$A15,M$11)&gt;$AP$3),"NE",IF(NOT(ISERROR(MATCH(DATE($B$4,$A15,M$11),L_HOLS,0))),"H",IF(INDEX(L_WKNDVAL,WEEKDAY(DATE($B$4,$A15,M$11),1))=1,"WKND",INDEX(T_LEAVE[LEAVE TYPE],SUMPRODUCT(--(T_LEAVE[EMPLOYEE NAME]=I_RPT_EMP),--(T_LEAVE[START DATE]&lt;=DATE($B$4,$A15,M$11)),--(T_LEAVE[END DATE]&gt;=DATE($B$4,$A15,M$11)),ROW(T_LEAVE[LEAVE TYPE]))-ROW(T_LEAVE[#Headers])))))))),"")</f>
        <v>NE</v>
      </c>
      <c r="N15" s="56" t="str">
        <f ca="1">IFERROR(IF(MONTH(DATE(I_RPT_YR,$A15,N$11))&lt;&gt;$A15,"NA",IF(DATE(I_RPT_YR,$A15,N$11)&gt;I_RPT_ED,"NA",IF(DATE($B$4,$A15,N$11)&lt;$AL$3,"NE",IF(AND($AP$3&gt;0,DATE($B$4,$A15,N$11)&gt;$AP$3),"NE",IF(NOT(ISERROR(MATCH(DATE($B$4,$A15,N$11),L_HOLS,0))),"H",IF(INDEX(L_WKNDVAL,WEEKDAY(DATE($B$4,$A15,N$11),1))=1,"WKND",INDEX(T_LEAVE[LEAVE TYPE],SUMPRODUCT(--(T_LEAVE[EMPLOYEE NAME]=I_RPT_EMP),--(T_LEAVE[START DATE]&lt;=DATE($B$4,$A15,N$11)),--(T_LEAVE[END DATE]&gt;=DATE($B$4,$A15,N$11)),ROW(T_LEAVE[LEAVE TYPE]))-ROW(T_LEAVE[#Headers])))))))),"")</f>
        <v>NE</v>
      </c>
      <c r="O15" s="56" t="str">
        <f ca="1">IFERROR(IF(MONTH(DATE(I_RPT_YR,$A15,O$11))&lt;&gt;$A15,"NA",IF(DATE(I_RPT_YR,$A15,O$11)&gt;I_RPT_ED,"NA",IF(DATE($B$4,$A15,O$11)&lt;$AL$3,"NE",IF(AND($AP$3&gt;0,DATE($B$4,$A15,O$11)&gt;$AP$3),"NE",IF(NOT(ISERROR(MATCH(DATE($B$4,$A15,O$11),L_HOLS,0))),"H",IF(INDEX(L_WKNDVAL,WEEKDAY(DATE($B$4,$A15,O$11),1))=1,"WKND",INDEX(T_LEAVE[LEAVE TYPE],SUMPRODUCT(--(T_LEAVE[EMPLOYEE NAME]=I_RPT_EMP),--(T_LEAVE[START DATE]&lt;=DATE($B$4,$A15,O$11)),--(T_LEAVE[END DATE]&gt;=DATE($B$4,$A15,O$11)),ROW(T_LEAVE[LEAVE TYPE]))-ROW(T_LEAVE[#Headers])))))))),"")</f>
        <v>NE</v>
      </c>
      <c r="P15" s="56" t="str">
        <f ca="1">IFERROR(IF(MONTH(DATE(I_RPT_YR,$A15,P$11))&lt;&gt;$A15,"NA",IF(DATE(I_RPT_YR,$A15,P$11)&gt;I_RPT_ED,"NA",IF(DATE($B$4,$A15,P$11)&lt;$AL$3,"NE",IF(AND($AP$3&gt;0,DATE($B$4,$A15,P$11)&gt;$AP$3),"NE",IF(NOT(ISERROR(MATCH(DATE($B$4,$A15,P$11),L_HOLS,0))),"H",IF(INDEX(L_WKNDVAL,WEEKDAY(DATE($B$4,$A15,P$11),1))=1,"WKND",INDEX(T_LEAVE[LEAVE TYPE],SUMPRODUCT(--(T_LEAVE[EMPLOYEE NAME]=I_RPT_EMP),--(T_LEAVE[START DATE]&lt;=DATE($B$4,$A15,P$11)),--(T_LEAVE[END DATE]&gt;=DATE($B$4,$A15,P$11)),ROW(T_LEAVE[LEAVE TYPE]))-ROW(T_LEAVE[#Headers])))))))),"")</f>
        <v>NE</v>
      </c>
      <c r="Q15" s="56" t="str">
        <f ca="1">IFERROR(IF(MONTH(DATE(I_RPT_YR,$A15,Q$11))&lt;&gt;$A15,"NA",IF(DATE(I_RPT_YR,$A15,Q$11)&gt;I_RPT_ED,"NA",IF(DATE($B$4,$A15,Q$11)&lt;$AL$3,"NE",IF(AND($AP$3&gt;0,DATE($B$4,$A15,Q$11)&gt;$AP$3),"NE",IF(NOT(ISERROR(MATCH(DATE($B$4,$A15,Q$11),L_HOLS,0))),"H",IF(INDEX(L_WKNDVAL,WEEKDAY(DATE($B$4,$A15,Q$11),1))=1,"WKND",INDEX(T_LEAVE[LEAVE TYPE],SUMPRODUCT(--(T_LEAVE[EMPLOYEE NAME]=I_RPT_EMP),--(T_LEAVE[START DATE]&lt;=DATE($B$4,$A15,Q$11)),--(T_LEAVE[END DATE]&gt;=DATE($B$4,$A15,Q$11)),ROW(T_LEAVE[LEAVE TYPE]))-ROW(T_LEAVE[#Headers])))))))),"")</f>
        <v>NE</v>
      </c>
      <c r="R15" s="56" t="str">
        <f ca="1">IFERROR(IF(MONTH(DATE(I_RPT_YR,$A15,R$11))&lt;&gt;$A15,"NA",IF(DATE(I_RPT_YR,$A15,R$11)&gt;I_RPT_ED,"NA",IF(DATE($B$4,$A15,R$11)&lt;$AL$3,"NE",IF(AND($AP$3&gt;0,DATE($B$4,$A15,R$11)&gt;$AP$3),"NE",IF(NOT(ISERROR(MATCH(DATE($B$4,$A15,R$11),L_HOLS,0))),"H",IF(INDEX(L_WKNDVAL,WEEKDAY(DATE($B$4,$A15,R$11),1))=1,"WKND",INDEX(T_LEAVE[LEAVE TYPE],SUMPRODUCT(--(T_LEAVE[EMPLOYEE NAME]=I_RPT_EMP),--(T_LEAVE[START DATE]&lt;=DATE($B$4,$A15,R$11)),--(T_LEAVE[END DATE]&gt;=DATE($B$4,$A15,R$11)),ROW(T_LEAVE[LEAVE TYPE]))-ROW(T_LEAVE[#Headers])))))))),"")</f>
        <v>NE</v>
      </c>
      <c r="S15" s="56" t="str">
        <f ca="1">IFERROR(IF(MONTH(DATE(I_RPT_YR,$A15,S$11))&lt;&gt;$A15,"NA",IF(DATE(I_RPT_YR,$A15,S$11)&gt;I_RPT_ED,"NA",IF(DATE($B$4,$A15,S$11)&lt;$AL$3,"NE",IF(AND($AP$3&gt;0,DATE($B$4,$A15,S$11)&gt;$AP$3),"NE",IF(NOT(ISERROR(MATCH(DATE($B$4,$A15,S$11),L_HOLS,0))),"H",IF(INDEX(L_WKNDVAL,WEEKDAY(DATE($B$4,$A15,S$11),1))=1,"WKND",INDEX(T_LEAVE[LEAVE TYPE],SUMPRODUCT(--(T_LEAVE[EMPLOYEE NAME]=I_RPT_EMP),--(T_LEAVE[START DATE]&lt;=DATE($B$4,$A15,S$11)),--(T_LEAVE[END DATE]&gt;=DATE($B$4,$A15,S$11)),ROW(T_LEAVE[LEAVE TYPE]))-ROW(T_LEAVE[#Headers])))))))),"")</f>
        <v>NE</v>
      </c>
      <c r="T15" s="56" t="str">
        <f ca="1">IFERROR(IF(MONTH(DATE(I_RPT_YR,$A15,T$11))&lt;&gt;$A15,"NA",IF(DATE(I_RPT_YR,$A15,T$11)&gt;I_RPT_ED,"NA",IF(DATE($B$4,$A15,T$11)&lt;$AL$3,"NE",IF(AND($AP$3&gt;0,DATE($B$4,$A15,T$11)&gt;$AP$3),"NE",IF(NOT(ISERROR(MATCH(DATE($B$4,$A15,T$11),L_HOLS,0))),"H",IF(INDEX(L_WKNDVAL,WEEKDAY(DATE($B$4,$A15,T$11),1))=1,"WKND",INDEX(T_LEAVE[LEAVE TYPE],SUMPRODUCT(--(T_LEAVE[EMPLOYEE NAME]=I_RPT_EMP),--(T_LEAVE[START DATE]&lt;=DATE($B$4,$A15,T$11)),--(T_LEAVE[END DATE]&gt;=DATE($B$4,$A15,T$11)),ROW(T_LEAVE[LEAVE TYPE]))-ROW(T_LEAVE[#Headers])))))))),"")</f>
        <v>NE</v>
      </c>
      <c r="U15" s="56" t="str">
        <f ca="1">IFERROR(IF(MONTH(DATE(I_RPT_YR,$A15,U$11))&lt;&gt;$A15,"NA",IF(DATE(I_RPT_YR,$A15,U$11)&gt;I_RPT_ED,"NA",IF(DATE($B$4,$A15,U$11)&lt;$AL$3,"NE",IF(AND($AP$3&gt;0,DATE($B$4,$A15,U$11)&gt;$AP$3),"NE",IF(NOT(ISERROR(MATCH(DATE($B$4,$A15,U$11),L_HOLS,0))),"H",IF(INDEX(L_WKNDVAL,WEEKDAY(DATE($B$4,$A15,U$11),1))=1,"WKND",INDEX(T_LEAVE[LEAVE TYPE],SUMPRODUCT(--(T_LEAVE[EMPLOYEE NAME]=I_RPT_EMP),--(T_LEAVE[START DATE]&lt;=DATE($B$4,$A15,U$11)),--(T_LEAVE[END DATE]&gt;=DATE($B$4,$A15,U$11)),ROW(T_LEAVE[LEAVE TYPE]))-ROW(T_LEAVE[#Headers])))))))),"")</f>
        <v>NE</v>
      </c>
      <c r="V15" s="56" t="str">
        <f ca="1">IFERROR(IF(MONTH(DATE(I_RPT_YR,$A15,V$11))&lt;&gt;$A15,"NA",IF(DATE(I_RPT_YR,$A15,V$11)&gt;I_RPT_ED,"NA",IF(DATE($B$4,$A15,V$11)&lt;$AL$3,"NE",IF(AND($AP$3&gt;0,DATE($B$4,$A15,V$11)&gt;$AP$3),"NE",IF(NOT(ISERROR(MATCH(DATE($B$4,$A15,V$11),L_HOLS,0))),"H",IF(INDEX(L_WKNDVAL,WEEKDAY(DATE($B$4,$A15,V$11),1))=1,"WKND",INDEX(T_LEAVE[LEAVE TYPE],SUMPRODUCT(--(T_LEAVE[EMPLOYEE NAME]=I_RPT_EMP),--(T_LEAVE[START DATE]&lt;=DATE($B$4,$A15,V$11)),--(T_LEAVE[END DATE]&gt;=DATE($B$4,$A15,V$11)),ROW(T_LEAVE[LEAVE TYPE]))-ROW(T_LEAVE[#Headers])))))))),"")</f>
        <v>NE</v>
      </c>
      <c r="W15" s="56" t="str">
        <f ca="1">IFERROR(IF(MONTH(DATE(I_RPT_YR,$A15,W$11))&lt;&gt;$A15,"NA",IF(DATE(I_RPT_YR,$A15,W$11)&gt;I_RPT_ED,"NA",IF(DATE($B$4,$A15,W$11)&lt;$AL$3,"NE",IF(AND($AP$3&gt;0,DATE($B$4,$A15,W$11)&gt;$AP$3),"NE",IF(NOT(ISERROR(MATCH(DATE($B$4,$A15,W$11),L_HOLS,0))),"H",IF(INDEX(L_WKNDVAL,WEEKDAY(DATE($B$4,$A15,W$11),1))=1,"WKND",INDEX(T_LEAVE[LEAVE TYPE],SUMPRODUCT(--(T_LEAVE[EMPLOYEE NAME]=I_RPT_EMP),--(T_LEAVE[START DATE]&lt;=DATE($B$4,$A15,W$11)),--(T_LEAVE[END DATE]&gt;=DATE($B$4,$A15,W$11)),ROW(T_LEAVE[LEAVE TYPE]))-ROW(T_LEAVE[#Headers])))))))),"")</f>
        <v>NE</v>
      </c>
      <c r="X15" s="56" t="str">
        <f ca="1">IFERROR(IF(MONTH(DATE(I_RPT_YR,$A15,X$11))&lt;&gt;$A15,"NA",IF(DATE(I_RPT_YR,$A15,X$11)&gt;I_RPT_ED,"NA",IF(DATE($B$4,$A15,X$11)&lt;$AL$3,"NE",IF(AND($AP$3&gt;0,DATE($B$4,$A15,X$11)&gt;$AP$3),"NE",IF(NOT(ISERROR(MATCH(DATE($B$4,$A15,X$11),L_HOLS,0))),"H",IF(INDEX(L_WKNDVAL,WEEKDAY(DATE($B$4,$A15,X$11),1))=1,"WKND",INDEX(T_LEAVE[LEAVE TYPE],SUMPRODUCT(--(T_LEAVE[EMPLOYEE NAME]=I_RPT_EMP),--(T_LEAVE[START DATE]&lt;=DATE($B$4,$A15,X$11)),--(T_LEAVE[END DATE]&gt;=DATE($B$4,$A15,X$11)),ROW(T_LEAVE[LEAVE TYPE]))-ROW(T_LEAVE[#Headers])))))))),"")</f>
        <v>NE</v>
      </c>
      <c r="Y15" s="56" t="str">
        <f ca="1">IFERROR(IF(MONTH(DATE(I_RPT_YR,$A15,Y$11))&lt;&gt;$A15,"NA",IF(DATE(I_RPT_YR,$A15,Y$11)&gt;I_RPT_ED,"NA",IF(DATE($B$4,$A15,Y$11)&lt;$AL$3,"NE",IF(AND($AP$3&gt;0,DATE($B$4,$A15,Y$11)&gt;$AP$3),"NE",IF(NOT(ISERROR(MATCH(DATE($B$4,$A15,Y$11),L_HOLS,0))),"H",IF(INDEX(L_WKNDVAL,WEEKDAY(DATE($B$4,$A15,Y$11),1))=1,"WKND",INDEX(T_LEAVE[LEAVE TYPE],SUMPRODUCT(--(T_LEAVE[EMPLOYEE NAME]=I_RPT_EMP),--(T_LEAVE[START DATE]&lt;=DATE($B$4,$A15,Y$11)),--(T_LEAVE[END DATE]&gt;=DATE($B$4,$A15,Y$11)),ROW(T_LEAVE[LEAVE TYPE]))-ROW(T_LEAVE[#Headers])))))))),"")</f>
        <v>NE</v>
      </c>
      <c r="Z15" s="56" t="str">
        <f ca="1">IFERROR(IF(MONTH(DATE(I_RPT_YR,$A15,Z$11))&lt;&gt;$A15,"NA",IF(DATE(I_RPT_YR,$A15,Z$11)&gt;I_RPT_ED,"NA",IF(DATE($B$4,$A15,Z$11)&lt;$AL$3,"NE",IF(AND($AP$3&gt;0,DATE($B$4,$A15,Z$11)&gt;$AP$3),"NE",IF(NOT(ISERROR(MATCH(DATE($B$4,$A15,Z$11),L_HOLS,0))),"H",IF(INDEX(L_WKNDVAL,WEEKDAY(DATE($B$4,$A15,Z$11),1))=1,"WKND",INDEX(T_LEAVE[LEAVE TYPE],SUMPRODUCT(--(T_LEAVE[EMPLOYEE NAME]=I_RPT_EMP),--(T_LEAVE[START DATE]&lt;=DATE($B$4,$A15,Z$11)),--(T_LEAVE[END DATE]&gt;=DATE($B$4,$A15,Z$11)),ROW(T_LEAVE[LEAVE TYPE]))-ROW(T_LEAVE[#Headers])))))))),"")</f>
        <v>NE</v>
      </c>
      <c r="AA15" s="56" t="str">
        <f ca="1">IFERROR(IF(MONTH(DATE(I_RPT_YR,$A15,AA$11))&lt;&gt;$A15,"NA",IF(DATE(I_RPT_YR,$A15,AA$11)&gt;I_RPT_ED,"NA",IF(DATE($B$4,$A15,AA$11)&lt;$AL$3,"NE",IF(AND($AP$3&gt;0,DATE($B$4,$A15,AA$11)&gt;$AP$3),"NE",IF(NOT(ISERROR(MATCH(DATE($B$4,$A15,AA$11),L_HOLS,0))),"H",IF(INDEX(L_WKNDVAL,WEEKDAY(DATE($B$4,$A15,AA$11),1))=1,"WKND",INDEX(T_LEAVE[LEAVE TYPE],SUMPRODUCT(--(T_LEAVE[EMPLOYEE NAME]=I_RPT_EMP),--(T_LEAVE[START DATE]&lt;=DATE($B$4,$A15,AA$11)),--(T_LEAVE[END DATE]&gt;=DATE($B$4,$A15,AA$11)),ROW(T_LEAVE[LEAVE TYPE]))-ROW(T_LEAVE[#Headers])))))))),"")</f>
        <v>NE</v>
      </c>
      <c r="AB15" s="56" t="str">
        <f ca="1">IFERROR(IF(MONTH(DATE(I_RPT_YR,$A15,AB$11))&lt;&gt;$A15,"NA",IF(DATE(I_RPT_YR,$A15,AB$11)&gt;I_RPT_ED,"NA",IF(DATE($B$4,$A15,AB$11)&lt;$AL$3,"NE",IF(AND($AP$3&gt;0,DATE($B$4,$A15,AB$11)&gt;$AP$3),"NE",IF(NOT(ISERROR(MATCH(DATE($B$4,$A15,AB$11),L_HOLS,0))),"H",IF(INDEX(L_WKNDVAL,WEEKDAY(DATE($B$4,$A15,AB$11),1))=1,"WKND",INDEX(T_LEAVE[LEAVE TYPE],SUMPRODUCT(--(T_LEAVE[EMPLOYEE NAME]=I_RPT_EMP),--(T_LEAVE[START DATE]&lt;=DATE($B$4,$A15,AB$11)),--(T_LEAVE[END DATE]&gt;=DATE($B$4,$A15,AB$11)),ROW(T_LEAVE[LEAVE TYPE]))-ROW(T_LEAVE[#Headers])))))))),"")</f>
        <v>NE</v>
      </c>
      <c r="AC15" s="56" t="str">
        <f ca="1">IFERROR(IF(MONTH(DATE(I_RPT_YR,$A15,AC$11))&lt;&gt;$A15,"NA",IF(DATE(I_RPT_YR,$A15,AC$11)&gt;I_RPT_ED,"NA",IF(DATE($B$4,$A15,AC$11)&lt;$AL$3,"NE",IF(AND($AP$3&gt;0,DATE($B$4,$A15,AC$11)&gt;$AP$3),"NE",IF(NOT(ISERROR(MATCH(DATE($B$4,$A15,AC$11),L_HOLS,0))),"H",IF(INDEX(L_WKNDVAL,WEEKDAY(DATE($B$4,$A15,AC$11),1))=1,"WKND",INDEX(T_LEAVE[LEAVE TYPE],SUMPRODUCT(--(T_LEAVE[EMPLOYEE NAME]=I_RPT_EMP),--(T_LEAVE[START DATE]&lt;=DATE($B$4,$A15,AC$11)),--(T_LEAVE[END DATE]&gt;=DATE($B$4,$A15,AC$11)),ROW(T_LEAVE[LEAVE TYPE]))-ROW(T_LEAVE[#Headers])))))))),"")</f>
        <v>NE</v>
      </c>
      <c r="AD15" s="56" t="str">
        <f ca="1">IFERROR(IF(MONTH(DATE(I_RPT_YR,$A15,AD$11))&lt;&gt;$A15,"NA",IF(DATE(I_RPT_YR,$A15,AD$11)&gt;I_RPT_ED,"NA",IF(DATE($B$4,$A15,AD$11)&lt;$AL$3,"NE",IF(AND($AP$3&gt;0,DATE($B$4,$A15,AD$11)&gt;$AP$3),"NE",IF(NOT(ISERROR(MATCH(DATE($B$4,$A15,AD$11),L_HOLS,0))),"H",IF(INDEX(L_WKNDVAL,WEEKDAY(DATE($B$4,$A15,AD$11),1))=1,"WKND",INDEX(T_LEAVE[LEAVE TYPE],SUMPRODUCT(--(T_LEAVE[EMPLOYEE NAME]=I_RPT_EMP),--(T_LEAVE[START DATE]&lt;=DATE($B$4,$A15,AD$11)),--(T_LEAVE[END DATE]&gt;=DATE($B$4,$A15,AD$11)),ROW(T_LEAVE[LEAVE TYPE]))-ROW(T_LEAVE[#Headers])))))))),"")</f>
        <v>NE</v>
      </c>
      <c r="AE15" s="56" t="str">
        <f ca="1">IFERROR(IF(MONTH(DATE(I_RPT_YR,$A15,AE$11))&lt;&gt;$A15,"NA",IF(DATE(I_RPT_YR,$A15,AE$11)&gt;I_RPT_ED,"NA",IF(DATE($B$4,$A15,AE$11)&lt;$AL$3,"NE",IF(AND($AP$3&gt;0,DATE($B$4,$A15,AE$11)&gt;$AP$3),"NE",IF(NOT(ISERROR(MATCH(DATE($B$4,$A15,AE$11),L_HOLS,0))),"H",IF(INDEX(L_WKNDVAL,WEEKDAY(DATE($B$4,$A15,AE$11),1))=1,"WKND",INDEX(T_LEAVE[LEAVE TYPE],SUMPRODUCT(--(T_LEAVE[EMPLOYEE NAME]=I_RPT_EMP),--(T_LEAVE[START DATE]&lt;=DATE($B$4,$A15,AE$11)),--(T_LEAVE[END DATE]&gt;=DATE($B$4,$A15,AE$11)),ROW(T_LEAVE[LEAVE TYPE]))-ROW(T_LEAVE[#Headers])))))))),"")</f>
        <v>NE</v>
      </c>
      <c r="AF15" s="56" t="str">
        <f ca="1">IFERROR(IF(MONTH(DATE(I_RPT_YR,$A15,AF$11))&lt;&gt;$A15,"NA",IF(DATE(I_RPT_YR,$A15,AF$11)&gt;I_RPT_ED,"NA",IF(DATE($B$4,$A15,AF$11)&lt;$AL$3,"NE",IF(AND($AP$3&gt;0,DATE($B$4,$A15,AF$11)&gt;$AP$3),"NE",IF(NOT(ISERROR(MATCH(DATE($B$4,$A15,AF$11),L_HOLS,0))),"H",IF(INDEX(L_WKNDVAL,WEEKDAY(DATE($B$4,$A15,AF$11),1))=1,"WKND",INDEX(T_LEAVE[LEAVE TYPE],SUMPRODUCT(--(T_LEAVE[EMPLOYEE NAME]=I_RPT_EMP),--(T_LEAVE[START DATE]&lt;=DATE($B$4,$A15,AF$11)),--(T_LEAVE[END DATE]&gt;=DATE($B$4,$A15,AF$11)),ROW(T_LEAVE[LEAVE TYPE]))-ROW(T_LEAVE[#Headers])))))))),"")</f>
        <v>NE</v>
      </c>
      <c r="AG15" s="56" t="str">
        <f>IFERROR(IF(MONTH(DATE(I_RPT_YR,$A15,AG$11))&lt;&gt;$A15,"NA",IF(DATE(I_RPT_YR,$A15,AG$11)&gt;I_RPT_ED,"NA",IF(DATE($B$4,$A15,AG$11)&lt;$AL$3,"NE",IF(AND($AP$3&gt;0,DATE($B$4,$A15,AG$11)&gt;$AP$3),"NE",IF(NOT(ISERROR(MATCH(DATE($B$4,$A15,AG$11),L_HOLS,0))),"H",IF(INDEX(L_WKNDVAL,WEEKDAY(DATE($B$4,$A15,AG$11),1))=1,"WKND",INDEX(T_LEAVE[LEAVE TYPE],SUMPRODUCT(--(T_LEAVE[EMPLOYEE NAME]=I_RPT_EMP),--(T_LEAVE[START DATE]&lt;=DATE($B$4,$A15,AG$11)),--(T_LEAVE[END DATE]&gt;=DATE($B$4,$A15,AG$11)),ROW(T_LEAVE[LEAVE TYPE]))-ROW(T_LEAVE[#Headers])))))))),"")</f>
        <v>NA</v>
      </c>
      <c r="AH15" s="43"/>
      <c r="AI15" s="44"/>
      <c r="AJ15" s="60">
        <f ca="1">IF(OR(B15&gt;I_RPT_ED,AJ$11=""),"",COUNTIFS($C15:$AG15,AJ$11)*INDEX(T_LEAVETYPE[DAY VALUE],1))</f>
        <v>0</v>
      </c>
      <c r="AK15" s="60">
        <f ca="1">IF(OR($B15&gt;I_RPT_ED,AK$11=""),"",COUNTIFS($C15:$AG15,AK$11)*INDEX(T_LEAVETYPE[DAY VALUE],2))</f>
        <v>0</v>
      </c>
      <c r="AL15" s="58">
        <f ca="1">IF(OR($B15&gt;I_RPT_ED,AL$11=""),"",COUNTIFS($C15:$AG15,AL$11)*INDEX(T_LEAVETYPE[DAY VALUE],3))</f>
        <v>0</v>
      </c>
      <c r="AM15" s="58">
        <f ca="1">IF(OR($B15&gt;I_RPT_ED,AM$11=""),"",COUNTIFS($C15:$AG15,AM$11)*INDEX(T_LEAVETYPE[DAY VALUE],4))</f>
        <v>0</v>
      </c>
      <c r="AN15" s="58">
        <f ca="1">IF(OR($B15&gt;I_RPT_ED,AN$11=""),"",COUNTIFS($C15:$AG15,AN$11)*INDEX(T_LEAVETYPE[DAY VALUE],5))</f>
        <v>0</v>
      </c>
      <c r="AO15" s="58">
        <f t="shared" ca="1" si="4"/>
        <v>0</v>
      </c>
      <c r="AP15" s="59">
        <f t="shared" ca="1" si="5"/>
        <v>0</v>
      </c>
      <c r="AQ15" s="26"/>
    </row>
    <row r="16" spans="1:43" ht="24.95" customHeight="1" x14ac:dyDescent="0.25">
      <c r="A16" s="61">
        <v>5</v>
      </c>
      <c r="B16" s="105">
        <f t="shared" si="3"/>
        <v>42491</v>
      </c>
      <c r="C16" s="56" t="str">
        <f ca="1">IFERROR(IF(MONTH(DATE(I_RPT_YR,$A16,C$11))&lt;&gt;$A16,"NA",IF(DATE(I_RPT_YR,$A16,C$11)&gt;I_RPT_ED,"NA",IF(DATE($B$4,$A16,C$11)&lt;$AL$3,"NE",IF(AND($AP$3&gt;0,DATE($B$4,$A16,C$11)&gt;$AP$3),"NE",IF(NOT(ISERROR(MATCH(DATE($B$4,$A16,C$11),L_HOLS,0))),"H",IF(INDEX(L_WKNDVAL,WEEKDAY(DATE($B$4,$A16,C$11),1))=1,"WKND",INDEX(T_LEAVE[LEAVE TYPE],SUMPRODUCT(--(T_LEAVE[EMPLOYEE NAME]=I_RPT_EMP),--(T_LEAVE[START DATE]&lt;=DATE($B$4,$A16,C$11)),--(T_LEAVE[END DATE]&gt;=DATE($B$4,$A16,C$11)),ROW(T_LEAVE[LEAVE TYPE]))-ROW(T_LEAVE[#Headers])))))))),"")</f>
        <v>NE</v>
      </c>
      <c r="D16" s="56" t="str">
        <f ca="1">IFERROR(IF(MONTH(DATE(I_RPT_YR,$A16,D$11))&lt;&gt;$A16,"NA",IF(DATE(I_RPT_YR,$A16,D$11)&gt;I_RPT_ED,"NA",IF(DATE($B$4,$A16,D$11)&lt;$AL$3,"NE",IF(AND($AP$3&gt;0,DATE($B$4,$A16,D$11)&gt;$AP$3),"NE",IF(NOT(ISERROR(MATCH(DATE($B$4,$A16,D$11),L_HOLS,0))),"H",IF(INDEX(L_WKNDVAL,WEEKDAY(DATE($B$4,$A16,D$11),1))=1,"WKND",INDEX(T_LEAVE[LEAVE TYPE],SUMPRODUCT(--(T_LEAVE[EMPLOYEE NAME]=I_RPT_EMP),--(T_LEAVE[START DATE]&lt;=DATE($B$4,$A16,D$11)),--(T_LEAVE[END DATE]&gt;=DATE($B$4,$A16,D$11)),ROW(T_LEAVE[LEAVE TYPE]))-ROW(T_LEAVE[#Headers])))))))),"")</f>
        <v>NE</v>
      </c>
      <c r="E16" s="56" t="str">
        <f ca="1">IFERROR(IF(MONTH(DATE(I_RPT_YR,$A16,E$11))&lt;&gt;$A16,"NA",IF(DATE(I_RPT_YR,$A16,E$11)&gt;I_RPT_ED,"NA",IF(DATE($B$4,$A16,E$11)&lt;$AL$3,"NE",IF(AND($AP$3&gt;0,DATE($B$4,$A16,E$11)&gt;$AP$3),"NE",IF(NOT(ISERROR(MATCH(DATE($B$4,$A16,E$11),L_HOLS,0))),"H",IF(INDEX(L_WKNDVAL,WEEKDAY(DATE($B$4,$A16,E$11),1))=1,"WKND",INDEX(T_LEAVE[LEAVE TYPE],SUMPRODUCT(--(T_LEAVE[EMPLOYEE NAME]=I_RPT_EMP),--(T_LEAVE[START DATE]&lt;=DATE($B$4,$A16,E$11)),--(T_LEAVE[END DATE]&gt;=DATE($B$4,$A16,E$11)),ROW(T_LEAVE[LEAVE TYPE]))-ROW(T_LEAVE[#Headers])))))))),"")</f>
        <v>NE</v>
      </c>
      <c r="F16" s="56" t="str">
        <f ca="1">IFERROR(IF(MONTH(DATE(I_RPT_YR,$A16,F$11))&lt;&gt;$A16,"NA",IF(DATE(I_RPT_YR,$A16,F$11)&gt;I_RPT_ED,"NA",IF(DATE($B$4,$A16,F$11)&lt;$AL$3,"NE",IF(AND($AP$3&gt;0,DATE($B$4,$A16,F$11)&gt;$AP$3),"NE",IF(NOT(ISERROR(MATCH(DATE($B$4,$A16,F$11),L_HOLS,0))),"H",IF(INDEX(L_WKNDVAL,WEEKDAY(DATE($B$4,$A16,F$11),1))=1,"WKND",INDEX(T_LEAVE[LEAVE TYPE],SUMPRODUCT(--(T_LEAVE[EMPLOYEE NAME]=I_RPT_EMP),--(T_LEAVE[START DATE]&lt;=DATE($B$4,$A16,F$11)),--(T_LEAVE[END DATE]&gt;=DATE($B$4,$A16,F$11)),ROW(T_LEAVE[LEAVE TYPE]))-ROW(T_LEAVE[#Headers])))))))),"")</f>
        <v>NE</v>
      </c>
      <c r="G16" s="56" t="str">
        <f ca="1">IFERROR(IF(MONTH(DATE(I_RPT_YR,$A16,G$11))&lt;&gt;$A16,"NA",IF(DATE(I_RPT_YR,$A16,G$11)&gt;I_RPT_ED,"NA",IF(DATE($B$4,$A16,G$11)&lt;$AL$3,"NE",IF(AND($AP$3&gt;0,DATE($B$4,$A16,G$11)&gt;$AP$3),"NE",IF(NOT(ISERROR(MATCH(DATE($B$4,$A16,G$11),L_HOLS,0))),"H",IF(INDEX(L_WKNDVAL,WEEKDAY(DATE($B$4,$A16,G$11),1))=1,"WKND",INDEX(T_LEAVE[LEAVE TYPE],SUMPRODUCT(--(T_LEAVE[EMPLOYEE NAME]=I_RPT_EMP),--(T_LEAVE[START DATE]&lt;=DATE($B$4,$A16,G$11)),--(T_LEAVE[END DATE]&gt;=DATE($B$4,$A16,G$11)),ROW(T_LEAVE[LEAVE TYPE]))-ROW(T_LEAVE[#Headers])))))))),"")</f>
        <v>NE</v>
      </c>
      <c r="H16" s="56" t="str">
        <f ca="1">IFERROR(IF(MONTH(DATE(I_RPT_YR,$A16,H$11))&lt;&gt;$A16,"NA",IF(DATE(I_RPT_YR,$A16,H$11)&gt;I_RPT_ED,"NA",IF(DATE($B$4,$A16,H$11)&lt;$AL$3,"NE",IF(AND($AP$3&gt;0,DATE($B$4,$A16,H$11)&gt;$AP$3),"NE",IF(NOT(ISERROR(MATCH(DATE($B$4,$A16,H$11),L_HOLS,0))),"H",IF(INDEX(L_WKNDVAL,WEEKDAY(DATE($B$4,$A16,H$11),1))=1,"WKND",INDEX(T_LEAVE[LEAVE TYPE],SUMPRODUCT(--(T_LEAVE[EMPLOYEE NAME]=I_RPT_EMP),--(T_LEAVE[START DATE]&lt;=DATE($B$4,$A16,H$11)),--(T_LEAVE[END DATE]&gt;=DATE($B$4,$A16,H$11)),ROW(T_LEAVE[LEAVE TYPE]))-ROW(T_LEAVE[#Headers])))))))),"")</f>
        <v>NE</v>
      </c>
      <c r="I16" s="56" t="str">
        <f ca="1">IFERROR(IF(MONTH(DATE(I_RPT_YR,$A16,I$11))&lt;&gt;$A16,"NA",IF(DATE(I_RPT_YR,$A16,I$11)&gt;I_RPT_ED,"NA",IF(DATE($B$4,$A16,I$11)&lt;$AL$3,"NE",IF(AND($AP$3&gt;0,DATE($B$4,$A16,I$11)&gt;$AP$3),"NE",IF(NOT(ISERROR(MATCH(DATE($B$4,$A16,I$11),L_HOLS,0))),"H",IF(INDEX(L_WKNDVAL,WEEKDAY(DATE($B$4,$A16,I$11),1))=1,"WKND",INDEX(T_LEAVE[LEAVE TYPE],SUMPRODUCT(--(T_LEAVE[EMPLOYEE NAME]=I_RPT_EMP),--(T_LEAVE[START DATE]&lt;=DATE($B$4,$A16,I$11)),--(T_LEAVE[END DATE]&gt;=DATE($B$4,$A16,I$11)),ROW(T_LEAVE[LEAVE TYPE]))-ROW(T_LEAVE[#Headers])))))))),"")</f>
        <v>NE</v>
      </c>
      <c r="J16" s="56" t="str">
        <f ca="1">IFERROR(IF(MONTH(DATE(I_RPT_YR,$A16,J$11))&lt;&gt;$A16,"NA",IF(DATE(I_RPT_YR,$A16,J$11)&gt;I_RPT_ED,"NA",IF(DATE($B$4,$A16,J$11)&lt;$AL$3,"NE",IF(AND($AP$3&gt;0,DATE($B$4,$A16,J$11)&gt;$AP$3),"NE",IF(NOT(ISERROR(MATCH(DATE($B$4,$A16,J$11),L_HOLS,0))),"H",IF(INDEX(L_WKNDVAL,WEEKDAY(DATE($B$4,$A16,J$11),1))=1,"WKND",INDEX(T_LEAVE[LEAVE TYPE],SUMPRODUCT(--(T_LEAVE[EMPLOYEE NAME]=I_RPT_EMP),--(T_LEAVE[START DATE]&lt;=DATE($B$4,$A16,J$11)),--(T_LEAVE[END DATE]&gt;=DATE($B$4,$A16,J$11)),ROW(T_LEAVE[LEAVE TYPE]))-ROW(T_LEAVE[#Headers])))))))),"")</f>
        <v>NE</v>
      </c>
      <c r="K16" s="56" t="str">
        <f ca="1">IFERROR(IF(MONTH(DATE(I_RPT_YR,$A16,K$11))&lt;&gt;$A16,"NA",IF(DATE(I_RPT_YR,$A16,K$11)&gt;I_RPT_ED,"NA",IF(DATE($B$4,$A16,K$11)&lt;$AL$3,"NE",IF(AND($AP$3&gt;0,DATE($B$4,$A16,K$11)&gt;$AP$3),"NE",IF(NOT(ISERROR(MATCH(DATE($B$4,$A16,K$11),L_HOLS,0))),"H",IF(INDEX(L_WKNDVAL,WEEKDAY(DATE($B$4,$A16,K$11),1))=1,"WKND",INDEX(T_LEAVE[LEAVE TYPE],SUMPRODUCT(--(T_LEAVE[EMPLOYEE NAME]=I_RPT_EMP),--(T_LEAVE[START DATE]&lt;=DATE($B$4,$A16,K$11)),--(T_LEAVE[END DATE]&gt;=DATE($B$4,$A16,K$11)),ROW(T_LEAVE[LEAVE TYPE]))-ROW(T_LEAVE[#Headers])))))))),"")</f>
        <v>NE</v>
      </c>
      <c r="L16" s="56" t="str">
        <f ca="1">IFERROR(IF(MONTH(DATE(I_RPT_YR,$A16,L$11))&lt;&gt;$A16,"NA",IF(DATE(I_RPT_YR,$A16,L$11)&gt;I_RPT_ED,"NA",IF(DATE($B$4,$A16,L$11)&lt;$AL$3,"NE",IF(AND($AP$3&gt;0,DATE($B$4,$A16,L$11)&gt;$AP$3),"NE",IF(NOT(ISERROR(MATCH(DATE($B$4,$A16,L$11),L_HOLS,0))),"H",IF(INDEX(L_WKNDVAL,WEEKDAY(DATE($B$4,$A16,L$11),1))=1,"WKND",INDEX(T_LEAVE[LEAVE TYPE],SUMPRODUCT(--(T_LEAVE[EMPLOYEE NAME]=I_RPT_EMP),--(T_LEAVE[START DATE]&lt;=DATE($B$4,$A16,L$11)),--(T_LEAVE[END DATE]&gt;=DATE($B$4,$A16,L$11)),ROW(T_LEAVE[LEAVE TYPE]))-ROW(T_LEAVE[#Headers])))))))),"")</f>
        <v>NE</v>
      </c>
      <c r="M16" s="56" t="str">
        <f ca="1">IFERROR(IF(MONTH(DATE(I_RPT_YR,$A16,M$11))&lt;&gt;$A16,"NA",IF(DATE(I_RPT_YR,$A16,M$11)&gt;I_RPT_ED,"NA",IF(DATE($B$4,$A16,M$11)&lt;$AL$3,"NE",IF(AND($AP$3&gt;0,DATE($B$4,$A16,M$11)&gt;$AP$3),"NE",IF(NOT(ISERROR(MATCH(DATE($B$4,$A16,M$11),L_HOLS,0))),"H",IF(INDEX(L_WKNDVAL,WEEKDAY(DATE($B$4,$A16,M$11),1))=1,"WKND",INDEX(T_LEAVE[LEAVE TYPE],SUMPRODUCT(--(T_LEAVE[EMPLOYEE NAME]=I_RPT_EMP),--(T_LEAVE[START DATE]&lt;=DATE($B$4,$A16,M$11)),--(T_LEAVE[END DATE]&gt;=DATE($B$4,$A16,M$11)),ROW(T_LEAVE[LEAVE TYPE]))-ROW(T_LEAVE[#Headers])))))))),"")</f>
        <v>NE</v>
      </c>
      <c r="N16" s="56" t="str">
        <f ca="1">IFERROR(IF(MONTH(DATE(I_RPT_YR,$A16,N$11))&lt;&gt;$A16,"NA",IF(DATE(I_RPT_YR,$A16,N$11)&gt;I_RPT_ED,"NA",IF(DATE($B$4,$A16,N$11)&lt;$AL$3,"NE",IF(AND($AP$3&gt;0,DATE($B$4,$A16,N$11)&gt;$AP$3),"NE",IF(NOT(ISERROR(MATCH(DATE($B$4,$A16,N$11),L_HOLS,0))),"H",IF(INDEX(L_WKNDVAL,WEEKDAY(DATE($B$4,$A16,N$11),1))=1,"WKND",INDEX(T_LEAVE[LEAVE TYPE],SUMPRODUCT(--(T_LEAVE[EMPLOYEE NAME]=I_RPT_EMP),--(T_LEAVE[START DATE]&lt;=DATE($B$4,$A16,N$11)),--(T_LEAVE[END DATE]&gt;=DATE($B$4,$A16,N$11)),ROW(T_LEAVE[LEAVE TYPE]))-ROW(T_LEAVE[#Headers])))))))),"")</f>
        <v>NE</v>
      </c>
      <c r="O16" s="56" t="str">
        <f ca="1">IFERROR(IF(MONTH(DATE(I_RPT_YR,$A16,O$11))&lt;&gt;$A16,"NA",IF(DATE(I_RPT_YR,$A16,O$11)&gt;I_RPT_ED,"NA",IF(DATE($B$4,$A16,O$11)&lt;$AL$3,"NE",IF(AND($AP$3&gt;0,DATE($B$4,$A16,O$11)&gt;$AP$3),"NE",IF(NOT(ISERROR(MATCH(DATE($B$4,$A16,O$11),L_HOLS,0))),"H",IF(INDEX(L_WKNDVAL,WEEKDAY(DATE($B$4,$A16,O$11),1))=1,"WKND",INDEX(T_LEAVE[LEAVE TYPE],SUMPRODUCT(--(T_LEAVE[EMPLOYEE NAME]=I_RPT_EMP),--(T_LEAVE[START DATE]&lt;=DATE($B$4,$A16,O$11)),--(T_LEAVE[END DATE]&gt;=DATE($B$4,$A16,O$11)),ROW(T_LEAVE[LEAVE TYPE]))-ROW(T_LEAVE[#Headers])))))))),"")</f>
        <v>NE</v>
      </c>
      <c r="P16" s="56" t="str">
        <f ca="1">IFERROR(IF(MONTH(DATE(I_RPT_YR,$A16,P$11))&lt;&gt;$A16,"NA",IF(DATE(I_RPT_YR,$A16,P$11)&gt;I_RPT_ED,"NA",IF(DATE($B$4,$A16,P$11)&lt;$AL$3,"NE",IF(AND($AP$3&gt;0,DATE($B$4,$A16,P$11)&gt;$AP$3),"NE",IF(NOT(ISERROR(MATCH(DATE($B$4,$A16,P$11),L_HOLS,0))),"H",IF(INDEX(L_WKNDVAL,WEEKDAY(DATE($B$4,$A16,P$11),1))=1,"WKND",INDEX(T_LEAVE[LEAVE TYPE],SUMPRODUCT(--(T_LEAVE[EMPLOYEE NAME]=I_RPT_EMP),--(T_LEAVE[START DATE]&lt;=DATE($B$4,$A16,P$11)),--(T_LEAVE[END DATE]&gt;=DATE($B$4,$A16,P$11)),ROW(T_LEAVE[LEAVE TYPE]))-ROW(T_LEAVE[#Headers])))))))),"")</f>
        <v>NE</v>
      </c>
      <c r="Q16" s="56" t="str">
        <f ca="1">IFERROR(IF(MONTH(DATE(I_RPT_YR,$A16,Q$11))&lt;&gt;$A16,"NA",IF(DATE(I_RPT_YR,$A16,Q$11)&gt;I_RPT_ED,"NA",IF(DATE($B$4,$A16,Q$11)&lt;$AL$3,"NE",IF(AND($AP$3&gt;0,DATE($B$4,$A16,Q$11)&gt;$AP$3),"NE",IF(NOT(ISERROR(MATCH(DATE($B$4,$A16,Q$11),L_HOLS,0))),"H",IF(INDEX(L_WKNDVAL,WEEKDAY(DATE($B$4,$A16,Q$11),1))=1,"WKND",INDEX(T_LEAVE[LEAVE TYPE],SUMPRODUCT(--(T_LEAVE[EMPLOYEE NAME]=I_RPT_EMP),--(T_LEAVE[START DATE]&lt;=DATE($B$4,$A16,Q$11)),--(T_LEAVE[END DATE]&gt;=DATE($B$4,$A16,Q$11)),ROW(T_LEAVE[LEAVE TYPE]))-ROW(T_LEAVE[#Headers])))))))),"")</f>
        <v>NE</v>
      </c>
      <c r="R16" s="56" t="str">
        <f ca="1">IFERROR(IF(MONTH(DATE(I_RPT_YR,$A16,R$11))&lt;&gt;$A16,"NA",IF(DATE(I_RPT_YR,$A16,R$11)&gt;I_RPT_ED,"NA",IF(DATE($B$4,$A16,R$11)&lt;$AL$3,"NE",IF(AND($AP$3&gt;0,DATE($B$4,$A16,R$11)&gt;$AP$3),"NE",IF(NOT(ISERROR(MATCH(DATE($B$4,$A16,R$11),L_HOLS,0))),"H",IF(INDEX(L_WKNDVAL,WEEKDAY(DATE($B$4,$A16,R$11),1))=1,"WKND",INDEX(T_LEAVE[LEAVE TYPE],SUMPRODUCT(--(T_LEAVE[EMPLOYEE NAME]=I_RPT_EMP),--(T_LEAVE[START DATE]&lt;=DATE($B$4,$A16,R$11)),--(T_LEAVE[END DATE]&gt;=DATE($B$4,$A16,R$11)),ROW(T_LEAVE[LEAVE TYPE]))-ROW(T_LEAVE[#Headers])))))))),"")</f>
        <v>NE</v>
      </c>
      <c r="S16" s="56" t="str">
        <f ca="1">IFERROR(IF(MONTH(DATE(I_RPT_YR,$A16,S$11))&lt;&gt;$A16,"NA",IF(DATE(I_RPT_YR,$A16,S$11)&gt;I_RPT_ED,"NA",IF(DATE($B$4,$A16,S$11)&lt;$AL$3,"NE",IF(AND($AP$3&gt;0,DATE($B$4,$A16,S$11)&gt;$AP$3),"NE",IF(NOT(ISERROR(MATCH(DATE($B$4,$A16,S$11),L_HOLS,0))),"H",IF(INDEX(L_WKNDVAL,WEEKDAY(DATE($B$4,$A16,S$11),1))=1,"WKND",INDEX(T_LEAVE[LEAVE TYPE],SUMPRODUCT(--(T_LEAVE[EMPLOYEE NAME]=I_RPT_EMP),--(T_LEAVE[START DATE]&lt;=DATE($B$4,$A16,S$11)),--(T_LEAVE[END DATE]&gt;=DATE($B$4,$A16,S$11)),ROW(T_LEAVE[LEAVE TYPE]))-ROW(T_LEAVE[#Headers])))))))),"")</f>
        <v>NE</v>
      </c>
      <c r="T16" s="56" t="str">
        <f ca="1">IFERROR(IF(MONTH(DATE(I_RPT_YR,$A16,T$11))&lt;&gt;$A16,"NA",IF(DATE(I_RPT_YR,$A16,T$11)&gt;I_RPT_ED,"NA",IF(DATE($B$4,$A16,T$11)&lt;$AL$3,"NE",IF(AND($AP$3&gt;0,DATE($B$4,$A16,T$11)&gt;$AP$3),"NE",IF(NOT(ISERROR(MATCH(DATE($B$4,$A16,T$11),L_HOLS,0))),"H",IF(INDEX(L_WKNDVAL,WEEKDAY(DATE($B$4,$A16,T$11),1))=1,"WKND",INDEX(T_LEAVE[LEAVE TYPE],SUMPRODUCT(--(T_LEAVE[EMPLOYEE NAME]=I_RPT_EMP),--(T_LEAVE[START DATE]&lt;=DATE($B$4,$A16,T$11)),--(T_LEAVE[END DATE]&gt;=DATE($B$4,$A16,T$11)),ROW(T_LEAVE[LEAVE TYPE]))-ROW(T_LEAVE[#Headers])))))))),"")</f>
        <v>NE</v>
      </c>
      <c r="U16" s="56" t="str">
        <f ca="1">IFERROR(IF(MONTH(DATE(I_RPT_YR,$A16,U$11))&lt;&gt;$A16,"NA",IF(DATE(I_RPT_YR,$A16,U$11)&gt;I_RPT_ED,"NA",IF(DATE($B$4,$A16,U$11)&lt;$AL$3,"NE",IF(AND($AP$3&gt;0,DATE($B$4,$A16,U$11)&gt;$AP$3),"NE",IF(NOT(ISERROR(MATCH(DATE($B$4,$A16,U$11),L_HOLS,0))),"H",IF(INDEX(L_WKNDVAL,WEEKDAY(DATE($B$4,$A16,U$11),1))=1,"WKND",INDEX(T_LEAVE[LEAVE TYPE],SUMPRODUCT(--(T_LEAVE[EMPLOYEE NAME]=I_RPT_EMP),--(T_LEAVE[START DATE]&lt;=DATE($B$4,$A16,U$11)),--(T_LEAVE[END DATE]&gt;=DATE($B$4,$A16,U$11)),ROW(T_LEAVE[LEAVE TYPE]))-ROW(T_LEAVE[#Headers])))))))),"")</f>
        <v>NE</v>
      </c>
      <c r="V16" s="56" t="str">
        <f ca="1">IFERROR(IF(MONTH(DATE(I_RPT_YR,$A16,V$11))&lt;&gt;$A16,"NA",IF(DATE(I_RPT_YR,$A16,V$11)&gt;I_RPT_ED,"NA",IF(DATE($B$4,$A16,V$11)&lt;$AL$3,"NE",IF(AND($AP$3&gt;0,DATE($B$4,$A16,V$11)&gt;$AP$3),"NE",IF(NOT(ISERROR(MATCH(DATE($B$4,$A16,V$11),L_HOLS,0))),"H",IF(INDEX(L_WKNDVAL,WEEKDAY(DATE($B$4,$A16,V$11),1))=1,"WKND",INDEX(T_LEAVE[LEAVE TYPE],SUMPRODUCT(--(T_LEAVE[EMPLOYEE NAME]=I_RPT_EMP),--(T_LEAVE[START DATE]&lt;=DATE($B$4,$A16,V$11)),--(T_LEAVE[END DATE]&gt;=DATE($B$4,$A16,V$11)),ROW(T_LEAVE[LEAVE TYPE]))-ROW(T_LEAVE[#Headers])))))))),"")</f>
        <v>NE</v>
      </c>
      <c r="W16" s="56" t="str">
        <f ca="1">IFERROR(IF(MONTH(DATE(I_RPT_YR,$A16,W$11))&lt;&gt;$A16,"NA",IF(DATE(I_RPT_YR,$A16,W$11)&gt;I_RPT_ED,"NA",IF(DATE($B$4,$A16,W$11)&lt;$AL$3,"NE",IF(AND($AP$3&gt;0,DATE($B$4,$A16,W$11)&gt;$AP$3),"NE",IF(NOT(ISERROR(MATCH(DATE($B$4,$A16,W$11),L_HOLS,0))),"H",IF(INDEX(L_WKNDVAL,WEEKDAY(DATE($B$4,$A16,W$11),1))=1,"WKND",INDEX(T_LEAVE[LEAVE TYPE],SUMPRODUCT(--(T_LEAVE[EMPLOYEE NAME]=I_RPT_EMP),--(T_LEAVE[START DATE]&lt;=DATE($B$4,$A16,W$11)),--(T_LEAVE[END DATE]&gt;=DATE($B$4,$A16,W$11)),ROW(T_LEAVE[LEAVE TYPE]))-ROW(T_LEAVE[#Headers])))))))),"")</f>
        <v>NE</v>
      </c>
      <c r="X16" s="56" t="str">
        <f ca="1">IFERROR(IF(MONTH(DATE(I_RPT_YR,$A16,X$11))&lt;&gt;$A16,"NA",IF(DATE(I_RPT_YR,$A16,X$11)&gt;I_RPT_ED,"NA",IF(DATE($B$4,$A16,X$11)&lt;$AL$3,"NE",IF(AND($AP$3&gt;0,DATE($B$4,$A16,X$11)&gt;$AP$3),"NE",IF(NOT(ISERROR(MATCH(DATE($B$4,$A16,X$11),L_HOLS,0))),"H",IF(INDEX(L_WKNDVAL,WEEKDAY(DATE($B$4,$A16,X$11),1))=1,"WKND",INDEX(T_LEAVE[LEAVE TYPE],SUMPRODUCT(--(T_LEAVE[EMPLOYEE NAME]=I_RPT_EMP),--(T_LEAVE[START DATE]&lt;=DATE($B$4,$A16,X$11)),--(T_LEAVE[END DATE]&gt;=DATE($B$4,$A16,X$11)),ROW(T_LEAVE[LEAVE TYPE]))-ROW(T_LEAVE[#Headers])))))))),"")</f>
        <v>NE</v>
      </c>
      <c r="Y16" s="56" t="str">
        <f ca="1">IFERROR(IF(MONTH(DATE(I_RPT_YR,$A16,Y$11))&lt;&gt;$A16,"NA",IF(DATE(I_RPT_YR,$A16,Y$11)&gt;I_RPT_ED,"NA",IF(DATE($B$4,$A16,Y$11)&lt;$AL$3,"NE",IF(AND($AP$3&gt;0,DATE($B$4,$A16,Y$11)&gt;$AP$3),"NE",IF(NOT(ISERROR(MATCH(DATE($B$4,$A16,Y$11),L_HOLS,0))),"H",IF(INDEX(L_WKNDVAL,WEEKDAY(DATE($B$4,$A16,Y$11),1))=1,"WKND",INDEX(T_LEAVE[LEAVE TYPE],SUMPRODUCT(--(T_LEAVE[EMPLOYEE NAME]=I_RPT_EMP),--(T_LEAVE[START DATE]&lt;=DATE($B$4,$A16,Y$11)),--(T_LEAVE[END DATE]&gt;=DATE($B$4,$A16,Y$11)),ROW(T_LEAVE[LEAVE TYPE]))-ROW(T_LEAVE[#Headers])))))))),"")</f>
        <v>NE</v>
      </c>
      <c r="Z16" s="56" t="str">
        <f ca="1">IFERROR(IF(MONTH(DATE(I_RPT_YR,$A16,Z$11))&lt;&gt;$A16,"NA",IF(DATE(I_RPT_YR,$A16,Z$11)&gt;I_RPT_ED,"NA",IF(DATE($B$4,$A16,Z$11)&lt;$AL$3,"NE",IF(AND($AP$3&gt;0,DATE($B$4,$A16,Z$11)&gt;$AP$3),"NE",IF(NOT(ISERROR(MATCH(DATE($B$4,$A16,Z$11),L_HOLS,0))),"H",IF(INDEX(L_WKNDVAL,WEEKDAY(DATE($B$4,$A16,Z$11),1))=1,"WKND",INDEX(T_LEAVE[LEAVE TYPE],SUMPRODUCT(--(T_LEAVE[EMPLOYEE NAME]=I_RPT_EMP),--(T_LEAVE[START DATE]&lt;=DATE($B$4,$A16,Z$11)),--(T_LEAVE[END DATE]&gt;=DATE($B$4,$A16,Z$11)),ROW(T_LEAVE[LEAVE TYPE]))-ROW(T_LEAVE[#Headers])))))))),"")</f>
        <v>NE</v>
      </c>
      <c r="AA16" s="56" t="str">
        <f ca="1">IFERROR(IF(MONTH(DATE(I_RPT_YR,$A16,AA$11))&lt;&gt;$A16,"NA",IF(DATE(I_RPT_YR,$A16,AA$11)&gt;I_RPT_ED,"NA",IF(DATE($B$4,$A16,AA$11)&lt;$AL$3,"NE",IF(AND($AP$3&gt;0,DATE($B$4,$A16,AA$11)&gt;$AP$3),"NE",IF(NOT(ISERROR(MATCH(DATE($B$4,$A16,AA$11),L_HOLS,0))),"H",IF(INDEX(L_WKNDVAL,WEEKDAY(DATE($B$4,$A16,AA$11),1))=1,"WKND",INDEX(T_LEAVE[LEAVE TYPE],SUMPRODUCT(--(T_LEAVE[EMPLOYEE NAME]=I_RPT_EMP),--(T_LEAVE[START DATE]&lt;=DATE($B$4,$A16,AA$11)),--(T_LEAVE[END DATE]&gt;=DATE($B$4,$A16,AA$11)),ROW(T_LEAVE[LEAVE TYPE]))-ROW(T_LEAVE[#Headers])))))))),"")</f>
        <v>NE</v>
      </c>
      <c r="AB16" s="56" t="str">
        <f ca="1">IFERROR(IF(MONTH(DATE(I_RPT_YR,$A16,AB$11))&lt;&gt;$A16,"NA",IF(DATE(I_RPT_YR,$A16,AB$11)&gt;I_RPT_ED,"NA",IF(DATE($B$4,$A16,AB$11)&lt;$AL$3,"NE",IF(AND($AP$3&gt;0,DATE($B$4,$A16,AB$11)&gt;$AP$3),"NE",IF(NOT(ISERROR(MATCH(DATE($B$4,$A16,AB$11),L_HOLS,0))),"H",IF(INDEX(L_WKNDVAL,WEEKDAY(DATE($B$4,$A16,AB$11),1))=1,"WKND",INDEX(T_LEAVE[LEAVE TYPE],SUMPRODUCT(--(T_LEAVE[EMPLOYEE NAME]=I_RPT_EMP),--(T_LEAVE[START DATE]&lt;=DATE($B$4,$A16,AB$11)),--(T_LEAVE[END DATE]&gt;=DATE($B$4,$A16,AB$11)),ROW(T_LEAVE[LEAVE TYPE]))-ROW(T_LEAVE[#Headers])))))))),"")</f>
        <v>NE</v>
      </c>
      <c r="AC16" s="56" t="str">
        <f ca="1">IFERROR(IF(MONTH(DATE(I_RPT_YR,$A16,AC$11))&lt;&gt;$A16,"NA",IF(DATE(I_RPT_YR,$A16,AC$11)&gt;I_RPT_ED,"NA",IF(DATE($B$4,$A16,AC$11)&lt;$AL$3,"NE",IF(AND($AP$3&gt;0,DATE($B$4,$A16,AC$11)&gt;$AP$3),"NE",IF(NOT(ISERROR(MATCH(DATE($B$4,$A16,AC$11),L_HOLS,0))),"H",IF(INDEX(L_WKNDVAL,WEEKDAY(DATE($B$4,$A16,AC$11),1))=1,"WKND",INDEX(T_LEAVE[LEAVE TYPE],SUMPRODUCT(--(T_LEAVE[EMPLOYEE NAME]=I_RPT_EMP),--(T_LEAVE[START DATE]&lt;=DATE($B$4,$A16,AC$11)),--(T_LEAVE[END DATE]&gt;=DATE($B$4,$A16,AC$11)),ROW(T_LEAVE[LEAVE TYPE]))-ROW(T_LEAVE[#Headers])))))))),"")</f>
        <v>NE</v>
      </c>
      <c r="AD16" s="56" t="str">
        <f ca="1">IFERROR(IF(MONTH(DATE(I_RPT_YR,$A16,AD$11))&lt;&gt;$A16,"NA",IF(DATE(I_RPT_YR,$A16,AD$11)&gt;I_RPT_ED,"NA",IF(DATE($B$4,$A16,AD$11)&lt;$AL$3,"NE",IF(AND($AP$3&gt;0,DATE($B$4,$A16,AD$11)&gt;$AP$3),"NE",IF(NOT(ISERROR(MATCH(DATE($B$4,$A16,AD$11),L_HOLS,0))),"H",IF(INDEX(L_WKNDVAL,WEEKDAY(DATE($B$4,$A16,AD$11),1))=1,"WKND",INDEX(T_LEAVE[LEAVE TYPE],SUMPRODUCT(--(T_LEAVE[EMPLOYEE NAME]=I_RPT_EMP),--(T_LEAVE[START DATE]&lt;=DATE($B$4,$A16,AD$11)),--(T_LEAVE[END DATE]&gt;=DATE($B$4,$A16,AD$11)),ROW(T_LEAVE[LEAVE TYPE]))-ROW(T_LEAVE[#Headers])))))))),"")</f>
        <v>NE</v>
      </c>
      <c r="AE16" s="56" t="str">
        <f ca="1">IFERROR(IF(MONTH(DATE(I_RPT_YR,$A16,AE$11))&lt;&gt;$A16,"NA",IF(DATE(I_RPT_YR,$A16,AE$11)&gt;I_RPT_ED,"NA",IF(DATE($B$4,$A16,AE$11)&lt;$AL$3,"NE",IF(AND($AP$3&gt;0,DATE($B$4,$A16,AE$11)&gt;$AP$3),"NE",IF(NOT(ISERROR(MATCH(DATE($B$4,$A16,AE$11),L_HOLS,0))),"H",IF(INDEX(L_WKNDVAL,WEEKDAY(DATE($B$4,$A16,AE$11),1))=1,"WKND",INDEX(T_LEAVE[LEAVE TYPE],SUMPRODUCT(--(T_LEAVE[EMPLOYEE NAME]=I_RPT_EMP),--(T_LEAVE[START DATE]&lt;=DATE($B$4,$A16,AE$11)),--(T_LEAVE[END DATE]&gt;=DATE($B$4,$A16,AE$11)),ROW(T_LEAVE[LEAVE TYPE]))-ROW(T_LEAVE[#Headers])))))))),"")</f>
        <v>NE</v>
      </c>
      <c r="AF16" s="56" t="str">
        <f ca="1">IFERROR(IF(MONTH(DATE(I_RPT_YR,$A16,AF$11))&lt;&gt;$A16,"NA",IF(DATE(I_RPT_YR,$A16,AF$11)&gt;I_RPT_ED,"NA",IF(DATE($B$4,$A16,AF$11)&lt;$AL$3,"NE",IF(AND($AP$3&gt;0,DATE($B$4,$A16,AF$11)&gt;$AP$3),"NE",IF(NOT(ISERROR(MATCH(DATE($B$4,$A16,AF$11),L_HOLS,0))),"H",IF(INDEX(L_WKNDVAL,WEEKDAY(DATE($B$4,$A16,AF$11),1))=1,"WKND",INDEX(T_LEAVE[LEAVE TYPE],SUMPRODUCT(--(T_LEAVE[EMPLOYEE NAME]=I_RPT_EMP),--(T_LEAVE[START DATE]&lt;=DATE($B$4,$A16,AF$11)),--(T_LEAVE[END DATE]&gt;=DATE($B$4,$A16,AF$11)),ROW(T_LEAVE[LEAVE TYPE]))-ROW(T_LEAVE[#Headers])))))))),"")</f>
        <v>NE</v>
      </c>
      <c r="AG16" s="56" t="str">
        <f ca="1">IFERROR(IF(MONTH(DATE(I_RPT_YR,$A16,AG$11))&lt;&gt;$A16,"NA",IF(DATE(I_RPT_YR,$A16,AG$11)&gt;I_RPT_ED,"NA",IF(DATE($B$4,$A16,AG$11)&lt;$AL$3,"NE",IF(AND($AP$3&gt;0,DATE($B$4,$A16,AG$11)&gt;$AP$3),"NE",IF(NOT(ISERROR(MATCH(DATE($B$4,$A16,AG$11),L_HOLS,0))),"H",IF(INDEX(L_WKNDVAL,WEEKDAY(DATE($B$4,$A16,AG$11),1))=1,"WKND",INDEX(T_LEAVE[LEAVE TYPE],SUMPRODUCT(--(T_LEAVE[EMPLOYEE NAME]=I_RPT_EMP),--(T_LEAVE[START DATE]&lt;=DATE($B$4,$A16,AG$11)),--(T_LEAVE[END DATE]&gt;=DATE($B$4,$A16,AG$11)),ROW(T_LEAVE[LEAVE TYPE]))-ROW(T_LEAVE[#Headers])))))))),"")</f>
        <v>NE</v>
      </c>
      <c r="AH16" s="43"/>
      <c r="AI16" s="44"/>
      <c r="AJ16" s="60">
        <f ca="1">IF(OR(B16&gt;I_RPT_ED,AJ$11=""),"",COUNTIFS($C16:$AG16,AJ$11)*INDEX(T_LEAVETYPE[DAY VALUE],1))</f>
        <v>0</v>
      </c>
      <c r="AK16" s="60">
        <f ca="1">IF(OR($B16&gt;I_RPT_ED,AK$11=""),"",COUNTIFS($C16:$AG16,AK$11)*INDEX(T_LEAVETYPE[DAY VALUE],2))</f>
        <v>0</v>
      </c>
      <c r="AL16" s="58">
        <f ca="1">IF(OR($B16&gt;I_RPT_ED,AL$11=""),"",COUNTIFS($C16:$AG16,AL$11)*INDEX(T_LEAVETYPE[DAY VALUE],3))</f>
        <v>0</v>
      </c>
      <c r="AM16" s="58">
        <f ca="1">IF(OR($B16&gt;I_RPT_ED,AM$11=""),"",COUNTIFS($C16:$AG16,AM$11)*INDEX(T_LEAVETYPE[DAY VALUE],4))</f>
        <v>0</v>
      </c>
      <c r="AN16" s="58">
        <f ca="1">IF(OR($B16&gt;I_RPT_ED,AN$11=""),"",COUNTIFS($C16:$AG16,AN$11)*INDEX(T_LEAVETYPE[DAY VALUE],5))</f>
        <v>0</v>
      </c>
      <c r="AO16" s="58">
        <f t="shared" ca="1" si="4"/>
        <v>0</v>
      </c>
      <c r="AP16" s="59">
        <f t="shared" ca="1" si="5"/>
        <v>0</v>
      </c>
      <c r="AQ16" s="26"/>
    </row>
    <row r="17" spans="1:43" ht="24.95" customHeight="1" x14ac:dyDescent="0.25">
      <c r="A17" s="61">
        <v>6</v>
      </c>
      <c r="B17" s="105">
        <f t="shared" si="3"/>
        <v>42522</v>
      </c>
      <c r="C17" s="56" t="str">
        <f ca="1">IFERROR(IF(MONTH(DATE(I_RPT_YR,$A17,C$11))&lt;&gt;$A17,"NA",IF(DATE(I_RPT_YR,$A17,C$11)&gt;I_RPT_ED,"NA",IF(DATE($B$4,$A17,C$11)&lt;$AL$3,"NE",IF(AND($AP$3&gt;0,DATE($B$4,$A17,C$11)&gt;$AP$3),"NE",IF(NOT(ISERROR(MATCH(DATE($B$4,$A17,C$11),L_HOLS,0))),"H",IF(INDEX(L_WKNDVAL,WEEKDAY(DATE($B$4,$A17,C$11),1))=1,"WKND",INDEX(T_LEAVE[LEAVE TYPE],SUMPRODUCT(--(T_LEAVE[EMPLOYEE NAME]=I_RPT_EMP),--(T_LEAVE[START DATE]&lt;=DATE($B$4,$A17,C$11)),--(T_LEAVE[END DATE]&gt;=DATE($B$4,$A17,C$11)),ROW(T_LEAVE[LEAVE TYPE]))-ROW(T_LEAVE[#Headers])))))))),"")</f>
        <v>NE</v>
      </c>
      <c r="D17" s="56" t="str">
        <f ca="1">IFERROR(IF(MONTH(DATE(I_RPT_YR,$A17,D$11))&lt;&gt;$A17,"NA",IF(DATE(I_RPT_YR,$A17,D$11)&gt;I_RPT_ED,"NA",IF(DATE($B$4,$A17,D$11)&lt;$AL$3,"NE",IF(AND($AP$3&gt;0,DATE($B$4,$A17,D$11)&gt;$AP$3),"NE",IF(NOT(ISERROR(MATCH(DATE($B$4,$A17,D$11),L_HOLS,0))),"H",IF(INDEX(L_WKNDVAL,WEEKDAY(DATE($B$4,$A17,D$11),1))=1,"WKND",INDEX(T_LEAVE[LEAVE TYPE],SUMPRODUCT(--(T_LEAVE[EMPLOYEE NAME]=I_RPT_EMP),--(T_LEAVE[START DATE]&lt;=DATE($B$4,$A17,D$11)),--(T_LEAVE[END DATE]&gt;=DATE($B$4,$A17,D$11)),ROW(T_LEAVE[LEAVE TYPE]))-ROW(T_LEAVE[#Headers])))))))),"")</f>
        <v>NE</v>
      </c>
      <c r="E17" s="56" t="str">
        <f ca="1">IFERROR(IF(MONTH(DATE(I_RPT_YR,$A17,E$11))&lt;&gt;$A17,"NA",IF(DATE(I_RPT_YR,$A17,E$11)&gt;I_RPT_ED,"NA",IF(DATE($B$4,$A17,E$11)&lt;$AL$3,"NE",IF(AND($AP$3&gt;0,DATE($B$4,$A17,E$11)&gt;$AP$3),"NE",IF(NOT(ISERROR(MATCH(DATE($B$4,$A17,E$11),L_HOLS,0))),"H",IF(INDEX(L_WKNDVAL,WEEKDAY(DATE($B$4,$A17,E$11),1))=1,"WKND",INDEX(T_LEAVE[LEAVE TYPE],SUMPRODUCT(--(T_LEAVE[EMPLOYEE NAME]=I_RPT_EMP),--(T_LEAVE[START DATE]&lt;=DATE($B$4,$A17,E$11)),--(T_LEAVE[END DATE]&gt;=DATE($B$4,$A17,E$11)),ROW(T_LEAVE[LEAVE TYPE]))-ROW(T_LEAVE[#Headers])))))))),"")</f>
        <v>NE</v>
      </c>
      <c r="F17" s="56" t="str">
        <f ca="1">IFERROR(IF(MONTH(DATE(I_RPT_YR,$A17,F$11))&lt;&gt;$A17,"NA",IF(DATE(I_RPT_YR,$A17,F$11)&gt;I_RPT_ED,"NA",IF(DATE($B$4,$A17,F$11)&lt;$AL$3,"NE",IF(AND($AP$3&gt;0,DATE($B$4,$A17,F$11)&gt;$AP$3),"NE",IF(NOT(ISERROR(MATCH(DATE($B$4,$A17,F$11),L_HOLS,0))),"H",IF(INDEX(L_WKNDVAL,WEEKDAY(DATE($B$4,$A17,F$11),1))=1,"WKND",INDEX(T_LEAVE[LEAVE TYPE],SUMPRODUCT(--(T_LEAVE[EMPLOYEE NAME]=I_RPT_EMP),--(T_LEAVE[START DATE]&lt;=DATE($B$4,$A17,F$11)),--(T_LEAVE[END DATE]&gt;=DATE($B$4,$A17,F$11)),ROW(T_LEAVE[LEAVE TYPE]))-ROW(T_LEAVE[#Headers])))))))),"")</f>
        <v>NE</v>
      </c>
      <c r="G17" s="56" t="str">
        <f ca="1">IFERROR(IF(MONTH(DATE(I_RPT_YR,$A17,G$11))&lt;&gt;$A17,"NA",IF(DATE(I_RPT_YR,$A17,G$11)&gt;I_RPT_ED,"NA",IF(DATE($B$4,$A17,G$11)&lt;$AL$3,"NE",IF(AND($AP$3&gt;0,DATE($B$4,$A17,G$11)&gt;$AP$3),"NE",IF(NOT(ISERROR(MATCH(DATE($B$4,$A17,G$11),L_HOLS,0))),"H",IF(INDEX(L_WKNDVAL,WEEKDAY(DATE($B$4,$A17,G$11),1))=1,"WKND",INDEX(T_LEAVE[LEAVE TYPE],SUMPRODUCT(--(T_LEAVE[EMPLOYEE NAME]=I_RPT_EMP),--(T_LEAVE[START DATE]&lt;=DATE($B$4,$A17,G$11)),--(T_LEAVE[END DATE]&gt;=DATE($B$4,$A17,G$11)),ROW(T_LEAVE[LEAVE TYPE]))-ROW(T_LEAVE[#Headers])))))))),"")</f>
        <v>NE</v>
      </c>
      <c r="H17" s="56" t="str">
        <f ca="1">IFERROR(IF(MONTH(DATE(I_RPT_YR,$A17,H$11))&lt;&gt;$A17,"NA",IF(DATE(I_RPT_YR,$A17,H$11)&gt;I_RPT_ED,"NA",IF(DATE($B$4,$A17,H$11)&lt;$AL$3,"NE",IF(AND($AP$3&gt;0,DATE($B$4,$A17,H$11)&gt;$AP$3),"NE",IF(NOT(ISERROR(MATCH(DATE($B$4,$A17,H$11),L_HOLS,0))),"H",IF(INDEX(L_WKNDVAL,WEEKDAY(DATE($B$4,$A17,H$11),1))=1,"WKND",INDEX(T_LEAVE[LEAVE TYPE],SUMPRODUCT(--(T_LEAVE[EMPLOYEE NAME]=I_RPT_EMP),--(T_LEAVE[START DATE]&lt;=DATE($B$4,$A17,H$11)),--(T_LEAVE[END DATE]&gt;=DATE($B$4,$A17,H$11)),ROW(T_LEAVE[LEAVE TYPE]))-ROW(T_LEAVE[#Headers])))))))),"")</f>
        <v>NE</v>
      </c>
      <c r="I17" s="56" t="str">
        <f ca="1">IFERROR(IF(MONTH(DATE(I_RPT_YR,$A17,I$11))&lt;&gt;$A17,"NA",IF(DATE(I_RPT_YR,$A17,I$11)&gt;I_RPT_ED,"NA",IF(DATE($B$4,$A17,I$11)&lt;$AL$3,"NE",IF(AND($AP$3&gt;0,DATE($B$4,$A17,I$11)&gt;$AP$3),"NE",IF(NOT(ISERROR(MATCH(DATE($B$4,$A17,I$11),L_HOLS,0))),"H",IF(INDEX(L_WKNDVAL,WEEKDAY(DATE($B$4,$A17,I$11),1))=1,"WKND",INDEX(T_LEAVE[LEAVE TYPE],SUMPRODUCT(--(T_LEAVE[EMPLOYEE NAME]=I_RPT_EMP),--(T_LEAVE[START DATE]&lt;=DATE($B$4,$A17,I$11)),--(T_LEAVE[END DATE]&gt;=DATE($B$4,$A17,I$11)),ROW(T_LEAVE[LEAVE TYPE]))-ROW(T_LEAVE[#Headers])))))))),"")</f>
        <v>NE</v>
      </c>
      <c r="J17" s="56" t="str">
        <f ca="1">IFERROR(IF(MONTH(DATE(I_RPT_YR,$A17,J$11))&lt;&gt;$A17,"NA",IF(DATE(I_RPT_YR,$A17,J$11)&gt;I_RPT_ED,"NA",IF(DATE($B$4,$A17,J$11)&lt;$AL$3,"NE",IF(AND($AP$3&gt;0,DATE($B$4,$A17,J$11)&gt;$AP$3),"NE",IF(NOT(ISERROR(MATCH(DATE($B$4,$A17,J$11),L_HOLS,0))),"H",IF(INDEX(L_WKNDVAL,WEEKDAY(DATE($B$4,$A17,J$11),1))=1,"WKND",INDEX(T_LEAVE[LEAVE TYPE],SUMPRODUCT(--(T_LEAVE[EMPLOYEE NAME]=I_RPT_EMP),--(T_LEAVE[START DATE]&lt;=DATE($B$4,$A17,J$11)),--(T_LEAVE[END DATE]&gt;=DATE($B$4,$A17,J$11)),ROW(T_LEAVE[LEAVE TYPE]))-ROW(T_LEAVE[#Headers])))))))),"")</f>
        <v>NE</v>
      </c>
      <c r="K17" s="56" t="str">
        <f ca="1">IFERROR(IF(MONTH(DATE(I_RPT_YR,$A17,K$11))&lt;&gt;$A17,"NA",IF(DATE(I_RPT_YR,$A17,K$11)&gt;I_RPT_ED,"NA",IF(DATE($B$4,$A17,K$11)&lt;$AL$3,"NE",IF(AND($AP$3&gt;0,DATE($B$4,$A17,K$11)&gt;$AP$3),"NE",IF(NOT(ISERROR(MATCH(DATE($B$4,$A17,K$11),L_HOLS,0))),"H",IF(INDEX(L_WKNDVAL,WEEKDAY(DATE($B$4,$A17,K$11),1))=1,"WKND",INDEX(T_LEAVE[LEAVE TYPE],SUMPRODUCT(--(T_LEAVE[EMPLOYEE NAME]=I_RPT_EMP),--(T_LEAVE[START DATE]&lt;=DATE($B$4,$A17,K$11)),--(T_LEAVE[END DATE]&gt;=DATE($B$4,$A17,K$11)),ROW(T_LEAVE[LEAVE TYPE]))-ROW(T_LEAVE[#Headers])))))))),"")</f>
        <v>NE</v>
      </c>
      <c r="L17" s="56" t="str">
        <f ca="1">IFERROR(IF(MONTH(DATE(I_RPT_YR,$A17,L$11))&lt;&gt;$A17,"NA",IF(DATE(I_RPT_YR,$A17,L$11)&gt;I_RPT_ED,"NA",IF(DATE($B$4,$A17,L$11)&lt;$AL$3,"NE",IF(AND($AP$3&gt;0,DATE($B$4,$A17,L$11)&gt;$AP$3),"NE",IF(NOT(ISERROR(MATCH(DATE($B$4,$A17,L$11),L_HOLS,0))),"H",IF(INDEX(L_WKNDVAL,WEEKDAY(DATE($B$4,$A17,L$11),1))=1,"WKND",INDEX(T_LEAVE[LEAVE TYPE],SUMPRODUCT(--(T_LEAVE[EMPLOYEE NAME]=I_RPT_EMP),--(T_LEAVE[START DATE]&lt;=DATE($B$4,$A17,L$11)),--(T_LEAVE[END DATE]&gt;=DATE($B$4,$A17,L$11)),ROW(T_LEAVE[LEAVE TYPE]))-ROW(T_LEAVE[#Headers])))))))),"")</f>
        <v>NE</v>
      </c>
      <c r="M17" s="56" t="str">
        <f ca="1">IFERROR(IF(MONTH(DATE(I_RPT_YR,$A17,M$11))&lt;&gt;$A17,"NA",IF(DATE(I_RPT_YR,$A17,M$11)&gt;I_RPT_ED,"NA",IF(DATE($B$4,$A17,M$11)&lt;$AL$3,"NE",IF(AND($AP$3&gt;0,DATE($B$4,$A17,M$11)&gt;$AP$3),"NE",IF(NOT(ISERROR(MATCH(DATE($B$4,$A17,M$11),L_HOLS,0))),"H",IF(INDEX(L_WKNDVAL,WEEKDAY(DATE($B$4,$A17,M$11),1))=1,"WKND",INDEX(T_LEAVE[LEAVE TYPE],SUMPRODUCT(--(T_LEAVE[EMPLOYEE NAME]=I_RPT_EMP),--(T_LEAVE[START DATE]&lt;=DATE($B$4,$A17,M$11)),--(T_LEAVE[END DATE]&gt;=DATE($B$4,$A17,M$11)),ROW(T_LEAVE[LEAVE TYPE]))-ROW(T_LEAVE[#Headers])))))))),"")</f>
        <v>NE</v>
      </c>
      <c r="N17" s="56" t="str">
        <f ca="1">IFERROR(IF(MONTH(DATE(I_RPT_YR,$A17,N$11))&lt;&gt;$A17,"NA",IF(DATE(I_RPT_YR,$A17,N$11)&gt;I_RPT_ED,"NA",IF(DATE($B$4,$A17,N$11)&lt;$AL$3,"NE",IF(AND($AP$3&gt;0,DATE($B$4,$A17,N$11)&gt;$AP$3),"NE",IF(NOT(ISERROR(MATCH(DATE($B$4,$A17,N$11),L_HOLS,0))),"H",IF(INDEX(L_WKNDVAL,WEEKDAY(DATE($B$4,$A17,N$11),1))=1,"WKND",INDEX(T_LEAVE[LEAVE TYPE],SUMPRODUCT(--(T_LEAVE[EMPLOYEE NAME]=I_RPT_EMP),--(T_LEAVE[START DATE]&lt;=DATE($B$4,$A17,N$11)),--(T_LEAVE[END DATE]&gt;=DATE($B$4,$A17,N$11)),ROW(T_LEAVE[LEAVE TYPE]))-ROW(T_LEAVE[#Headers])))))))),"")</f>
        <v>NE</v>
      </c>
      <c r="O17" s="56" t="str">
        <f ca="1">IFERROR(IF(MONTH(DATE(I_RPT_YR,$A17,O$11))&lt;&gt;$A17,"NA",IF(DATE(I_RPT_YR,$A17,O$11)&gt;I_RPT_ED,"NA",IF(DATE($B$4,$A17,O$11)&lt;$AL$3,"NE",IF(AND($AP$3&gt;0,DATE($B$4,$A17,O$11)&gt;$AP$3),"NE",IF(NOT(ISERROR(MATCH(DATE($B$4,$A17,O$11),L_HOLS,0))),"H",IF(INDEX(L_WKNDVAL,WEEKDAY(DATE($B$4,$A17,O$11),1))=1,"WKND",INDEX(T_LEAVE[LEAVE TYPE],SUMPRODUCT(--(T_LEAVE[EMPLOYEE NAME]=I_RPT_EMP),--(T_LEAVE[START DATE]&lt;=DATE($B$4,$A17,O$11)),--(T_LEAVE[END DATE]&gt;=DATE($B$4,$A17,O$11)),ROW(T_LEAVE[LEAVE TYPE]))-ROW(T_LEAVE[#Headers])))))))),"")</f>
        <v>NE</v>
      </c>
      <c r="P17" s="56" t="str">
        <f ca="1">IFERROR(IF(MONTH(DATE(I_RPT_YR,$A17,P$11))&lt;&gt;$A17,"NA",IF(DATE(I_RPT_YR,$A17,P$11)&gt;I_RPT_ED,"NA",IF(DATE($B$4,$A17,P$11)&lt;$AL$3,"NE",IF(AND($AP$3&gt;0,DATE($B$4,$A17,P$11)&gt;$AP$3),"NE",IF(NOT(ISERROR(MATCH(DATE($B$4,$A17,P$11),L_HOLS,0))),"H",IF(INDEX(L_WKNDVAL,WEEKDAY(DATE($B$4,$A17,P$11),1))=1,"WKND",INDEX(T_LEAVE[LEAVE TYPE],SUMPRODUCT(--(T_LEAVE[EMPLOYEE NAME]=I_RPT_EMP),--(T_LEAVE[START DATE]&lt;=DATE($B$4,$A17,P$11)),--(T_LEAVE[END DATE]&gt;=DATE($B$4,$A17,P$11)),ROW(T_LEAVE[LEAVE TYPE]))-ROW(T_LEAVE[#Headers])))))))),"")</f>
        <v>NE</v>
      </c>
      <c r="Q17" s="56" t="str">
        <f ca="1">IFERROR(IF(MONTH(DATE(I_RPT_YR,$A17,Q$11))&lt;&gt;$A17,"NA",IF(DATE(I_RPT_YR,$A17,Q$11)&gt;I_RPT_ED,"NA",IF(DATE($B$4,$A17,Q$11)&lt;$AL$3,"NE",IF(AND($AP$3&gt;0,DATE($B$4,$A17,Q$11)&gt;$AP$3),"NE",IF(NOT(ISERROR(MATCH(DATE($B$4,$A17,Q$11),L_HOLS,0))),"H",IF(INDEX(L_WKNDVAL,WEEKDAY(DATE($B$4,$A17,Q$11),1))=1,"WKND",INDEX(T_LEAVE[LEAVE TYPE],SUMPRODUCT(--(T_LEAVE[EMPLOYEE NAME]=I_RPT_EMP),--(T_LEAVE[START DATE]&lt;=DATE($B$4,$A17,Q$11)),--(T_LEAVE[END DATE]&gt;=DATE($B$4,$A17,Q$11)),ROW(T_LEAVE[LEAVE TYPE]))-ROW(T_LEAVE[#Headers])))))))),"")</f>
        <v>NE</v>
      </c>
      <c r="R17" s="56" t="str">
        <f ca="1">IFERROR(IF(MONTH(DATE(I_RPT_YR,$A17,R$11))&lt;&gt;$A17,"NA",IF(DATE(I_RPT_YR,$A17,R$11)&gt;I_RPT_ED,"NA",IF(DATE($B$4,$A17,R$11)&lt;$AL$3,"NE",IF(AND($AP$3&gt;0,DATE($B$4,$A17,R$11)&gt;$AP$3),"NE",IF(NOT(ISERROR(MATCH(DATE($B$4,$A17,R$11),L_HOLS,0))),"H",IF(INDEX(L_WKNDVAL,WEEKDAY(DATE($B$4,$A17,R$11),1))=1,"WKND",INDEX(T_LEAVE[LEAVE TYPE],SUMPRODUCT(--(T_LEAVE[EMPLOYEE NAME]=I_RPT_EMP),--(T_LEAVE[START DATE]&lt;=DATE($B$4,$A17,R$11)),--(T_LEAVE[END DATE]&gt;=DATE($B$4,$A17,R$11)),ROW(T_LEAVE[LEAVE TYPE]))-ROW(T_LEAVE[#Headers])))))))),"")</f>
        <v>NE</v>
      </c>
      <c r="S17" s="56" t="str">
        <f ca="1">IFERROR(IF(MONTH(DATE(I_RPT_YR,$A17,S$11))&lt;&gt;$A17,"NA",IF(DATE(I_RPT_YR,$A17,S$11)&gt;I_RPT_ED,"NA",IF(DATE($B$4,$A17,S$11)&lt;$AL$3,"NE",IF(AND($AP$3&gt;0,DATE($B$4,$A17,S$11)&gt;$AP$3),"NE",IF(NOT(ISERROR(MATCH(DATE($B$4,$A17,S$11),L_HOLS,0))),"H",IF(INDEX(L_WKNDVAL,WEEKDAY(DATE($B$4,$A17,S$11),1))=1,"WKND",INDEX(T_LEAVE[LEAVE TYPE],SUMPRODUCT(--(T_LEAVE[EMPLOYEE NAME]=I_RPT_EMP),--(T_LEAVE[START DATE]&lt;=DATE($B$4,$A17,S$11)),--(T_LEAVE[END DATE]&gt;=DATE($B$4,$A17,S$11)),ROW(T_LEAVE[LEAVE TYPE]))-ROW(T_LEAVE[#Headers])))))))),"")</f>
        <v>NE</v>
      </c>
      <c r="T17" s="56" t="str">
        <f ca="1">IFERROR(IF(MONTH(DATE(I_RPT_YR,$A17,T$11))&lt;&gt;$A17,"NA",IF(DATE(I_RPT_YR,$A17,T$11)&gt;I_RPT_ED,"NA",IF(DATE($B$4,$A17,T$11)&lt;$AL$3,"NE",IF(AND($AP$3&gt;0,DATE($B$4,$A17,T$11)&gt;$AP$3),"NE",IF(NOT(ISERROR(MATCH(DATE($B$4,$A17,T$11),L_HOLS,0))),"H",IF(INDEX(L_WKNDVAL,WEEKDAY(DATE($B$4,$A17,T$11),1))=1,"WKND",INDEX(T_LEAVE[LEAVE TYPE],SUMPRODUCT(--(T_LEAVE[EMPLOYEE NAME]=I_RPT_EMP),--(T_LEAVE[START DATE]&lt;=DATE($B$4,$A17,T$11)),--(T_LEAVE[END DATE]&gt;=DATE($B$4,$A17,T$11)),ROW(T_LEAVE[LEAVE TYPE]))-ROW(T_LEAVE[#Headers])))))))),"")</f>
        <v>NE</v>
      </c>
      <c r="U17" s="56" t="str">
        <f ca="1">IFERROR(IF(MONTH(DATE(I_RPT_YR,$A17,U$11))&lt;&gt;$A17,"NA",IF(DATE(I_RPT_YR,$A17,U$11)&gt;I_RPT_ED,"NA",IF(DATE($B$4,$A17,U$11)&lt;$AL$3,"NE",IF(AND($AP$3&gt;0,DATE($B$4,$A17,U$11)&gt;$AP$3),"NE",IF(NOT(ISERROR(MATCH(DATE($B$4,$A17,U$11),L_HOLS,0))),"H",IF(INDEX(L_WKNDVAL,WEEKDAY(DATE($B$4,$A17,U$11),1))=1,"WKND",INDEX(T_LEAVE[LEAVE TYPE],SUMPRODUCT(--(T_LEAVE[EMPLOYEE NAME]=I_RPT_EMP),--(T_LEAVE[START DATE]&lt;=DATE($B$4,$A17,U$11)),--(T_LEAVE[END DATE]&gt;=DATE($B$4,$A17,U$11)),ROW(T_LEAVE[LEAVE TYPE]))-ROW(T_LEAVE[#Headers])))))))),"")</f>
        <v>NE</v>
      </c>
      <c r="V17" s="56" t="str">
        <f ca="1">IFERROR(IF(MONTH(DATE(I_RPT_YR,$A17,V$11))&lt;&gt;$A17,"NA",IF(DATE(I_RPT_YR,$A17,V$11)&gt;I_RPT_ED,"NA",IF(DATE($B$4,$A17,V$11)&lt;$AL$3,"NE",IF(AND($AP$3&gt;0,DATE($B$4,$A17,V$11)&gt;$AP$3),"NE",IF(NOT(ISERROR(MATCH(DATE($B$4,$A17,V$11),L_HOLS,0))),"H",IF(INDEX(L_WKNDVAL,WEEKDAY(DATE($B$4,$A17,V$11),1))=1,"WKND",INDEX(T_LEAVE[LEAVE TYPE],SUMPRODUCT(--(T_LEAVE[EMPLOYEE NAME]=I_RPT_EMP),--(T_LEAVE[START DATE]&lt;=DATE($B$4,$A17,V$11)),--(T_LEAVE[END DATE]&gt;=DATE($B$4,$A17,V$11)),ROW(T_LEAVE[LEAVE TYPE]))-ROW(T_LEAVE[#Headers])))))))),"")</f>
        <v>NE</v>
      </c>
      <c r="W17" s="56" t="str">
        <f ca="1">IFERROR(IF(MONTH(DATE(I_RPT_YR,$A17,W$11))&lt;&gt;$A17,"NA",IF(DATE(I_RPT_YR,$A17,W$11)&gt;I_RPT_ED,"NA",IF(DATE($B$4,$A17,W$11)&lt;$AL$3,"NE",IF(AND($AP$3&gt;0,DATE($B$4,$A17,W$11)&gt;$AP$3),"NE",IF(NOT(ISERROR(MATCH(DATE($B$4,$A17,W$11),L_HOLS,0))),"H",IF(INDEX(L_WKNDVAL,WEEKDAY(DATE($B$4,$A17,W$11),1))=1,"WKND",INDEX(T_LEAVE[LEAVE TYPE],SUMPRODUCT(--(T_LEAVE[EMPLOYEE NAME]=I_RPT_EMP),--(T_LEAVE[START DATE]&lt;=DATE($B$4,$A17,W$11)),--(T_LEAVE[END DATE]&gt;=DATE($B$4,$A17,W$11)),ROW(T_LEAVE[LEAVE TYPE]))-ROW(T_LEAVE[#Headers])))))))),"")</f>
        <v>NE</v>
      </c>
      <c r="X17" s="56" t="str">
        <f ca="1">IFERROR(IF(MONTH(DATE(I_RPT_YR,$A17,X$11))&lt;&gt;$A17,"NA",IF(DATE(I_RPT_YR,$A17,X$11)&gt;I_RPT_ED,"NA",IF(DATE($B$4,$A17,X$11)&lt;$AL$3,"NE",IF(AND($AP$3&gt;0,DATE($B$4,$A17,X$11)&gt;$AP$3),"NE",IF(NOT(ISERROR(MATCH(DATE($B$4,$A17,X$11),L_HOLS,0))),"H",IF(INDEX(L_WKNDVAL,WEEKDAY(DATE($B$4,$A17,X$11),1))=1,"WKND",INDEX(T_LEAVE[LEAVE TYPE],SUMPRODUCT(--(T_LEAVE[EMPLOYEE NAME]=I_RPT_EMP),--(T_LEAVE[START DATE]&lt;=DATE($B$4,$A17,X$11)),--(T_LEAVE[END DATE]&gt;=DATE($B$4,$A17,X$11)),ROW(T_LEAVE[LEAVE TYPE]))-ROW(T_LEAVE[#Headers])))))))),"")</f>
        <v>NE</v>
      </c>
      <c r="Y17" s="56" t="str">
        <f ca="1">IFERROR(IF(MONTH(DATE(I_RPT_YR,$A17,Y$11))&lt;&gt;$A17,"NA",IF(DATE(I_RPT_YR,$A17,Y$11)&gt;I_RPT_ED,"NA",IF(DATE($B$4,$A17,Y$11)&lt;$AL$3,"NE",IF(AND($AP$3&gt;0,DATE($B$4,$A17,Y$11)&gt;$AP$3),"NE",IF(NOT(ISERROR(MATCH(DATE($B$4,$A17,Y$11),L_HOLS,0))),"H",IF(INDEX(L_WKNDVAL,WEEKDAY(DATE($B$4,$A17,Y$11),1))=1,"WKND",INDEX(T_LEAVE[LEAVE TYPE],SUMPRODUCT(--(T_LEAVE[EMPLOYEE NAME]=I_RPT_EMP),--(T_LEAVE[START DATE]&lt;=DATE($B$4,$A17,Y$11)),--(T_LEAVE[END DATE]&gt;=DATE($B$4,$A17,Y$11)),ROW(T_LEAVE[LEAVE TYPE]))-ROW(T_LEAVE[#Headers])))))))),"")</f>
        <v>NE</v>
      </c>
      <c r="Z17" s="56" t="str">
        <f ca="1">IFERROR(IF(MONTH(DATE(I_RPT_YR,$A17,Z$11))&lt;&gt;$A17,"NA",IF(DATE(I_RPT_YR,$A17,Z$11)&gt;I_RPT_ED,"NA",IF(DATE($B$4,$A17,Z$11)&lt;$AL$3,"NE",IF(AND($AP$3&gt;0,DATE($B$4,$A17,Z$11)&gt;$AP$3),"NE",IF(NOT(ISERROR(MATCH(DATE($B$4,$A17,Z$11),L_HOLS,0))),"H",IF(INDEX(L_WKNDVAL,WEEKDAY(DATE($B$4,$A17,Z$11),1))=1,"WKND",INDEX(T_LEAVE[LEAVE TYPE],SUMPRODUCT(--(T_LEAVE[EMPLOYEE NAME]=I_RPT_EMP),--(T_LEAVE[START DATE]&lt;=DATE($B$4,$A17,Z$11)),--(T_LEAVE[END DATE]&gt;=DATE($B$4,$A17,Z$11)),ROW(T_LEAVE[LEAVE TYPE]))-ROW(T_LEAVE[#Headers])))))))),"")</f>
        <v>NE</v>
      </c>
      <c r="AA17" s="56" t="str">
        <f ca="1">IFERROR(IF(MONTH(DATE(I_RPT_YR,$A17,AA$11))&lt;&gt;$A17,"NA",IF(DATE(I_RPT_YR,$A17,AA$11)&gt;I_RPT_ED,"NA",IF(DATE($B$4,$A17,AA$11)&lt;$AL$3,"NE",IF(AND($AP$3&gt;0,DATE($B$4,$A17,AA$11)&gt;$AP$3),"NE",IF(NOT(ISERROR(MATCH(DATE($B$4,$A17,AA$11),L_HOLS,0))),"H",IF(INDEX(L_WKNDVAL,WEEKDAY(DATE($B$4,$A17,AA$11),1))=1,"WKND",INDEX(T_LEAVE[LEAVE TYPE],SUMPRODUCT(--(T_LEAVE[EMPLOYEE NAME]=I_RPT_EMP),--(T_LEAVE[START DATE]&lt;=DATE($B$4,$A17,AA$11)),--(T_LEAVE[END DATE]&gt;=DATE($B$4,$A17,AA$11)),ROW(T_LEAVE[LEAVE TYPE]))-ROW(T_LEAVE[#Headers])))))))),"")</f>
        <v>NE</v>
      </c>
      <c r="AB17" s="56" t="str">
        <f ca="1">IFERROR(IF(MONTH(DATE(I_RPT_YR,$A17,AB$11))&lt;&gt;$A17,"NA",IF(DATE(I_RPT_YR,$A17,AB$11)&gt;I_RPT_ED,"NA",IF(DATE($B$4,$A17,AB$11)&lt;$AL$3,"NE",IF(AND($AP$3&gt;0,DATE($B$4,$A17,AB$11)&gt;$AP$3),"NE",IF(NOT(ISERROR(MATCH(DATE($B$4,$A17,AB$11),L_HOLS,0))),"H",IF(INDEX(L_WKNDVAL,WEEKDAY(DATE($B$4,$A17,AB$11),1))=1,"WKND",INDEX(T_LEAVE[LEAVE TYPE],SUMPRODUCT(--(T_LEAVE[EMPLOYEE NAME]=I_RPT_EMP),--(T_LEAVE[START DATE]&lt;=DATE($B$4,$A17,AB$11)),--(T_LEAVE[END DATE]&gt;=DATE($B$4,$A17,AB$11)),ROW(T_LEAVE[LEAVE TYPE]))-ROW(T_LEAVE[#Headers])))))))),"")</f>
        <v>NE</v>
      </c>
      <c r="AC17" s="56" t="str">
        <f ca="1">IFERROR(IF(MONTH(DATE(I_RPT_YR,$A17,AC$11))&lt;&gt;$A17,"NA",IF(DATE(I_RPT_YR,$A17,AC$11)&gt;I_RPT_ED,"NA",IF(DATE($B$4,$A17,AC$11)&lt;$AL$3,"NE",IF(AND($AP$3&gt;0,DATE($B$4,$A17,AC$11)&gt;$AP$3),"NE",IF(NOT(ISERROR(MATCH(DATE($B$4,$A17,AC$11),L_HOLS,0))),"H",IF(INDEX(L_WKNDVAL,WEEKDAY(DATE($B$4,$A17,AC$11),1))=1,"WKND",INDEX(T_LEAVE[LEAVE TYPE],SUMPRODUCT(--(T_LEAVE[EMPLOYEE NAME]=I_RPT_EMP),--(T_LEAVE[START DATE]&lt;=DATE($B$4,$A17,AC$11)),--(T_LEAVE[END DATE]&gt;=DATE($B$4,$A17,AC$11)),ROW(T_LEAVE[LEAVE TYPE]))-ROW(T_LEAVE[#Headers])))))))),"")</f>
        <v>NE</v>
      </c>
      <c r="AD17" s="56" t="str">
        <f ca="1">IFERROR(IF(MONTH(DATE(I_RPT_YR,$A17,AD$11))&lt;&gt;$A17,"NA",IF(DATE(I_RPT_YR,$A17,AD$11)&gt;I_RPT_ED,"NA",IF(DATE($B$4,$A17,AD$11)&lt;$AL$3,"NE",IF(AND($AP$3&gt;0,DATE($B$4,$A17,AD$11)&gt;$AP$3),"NE",IF(NOT(ISERROR(MATCH(DATE($B$4,$A17,AD$11),L_HOLS,0))),"H",IF(INDEX(L_WKNDVAL,WEEKDAY(DATE($B$4,$A17,AD$11),1))=1,"WKND",INDEX(T_LEAVE[LEAVE TYPE],SUMPRODUCT(--(T_LEAVE[EMPLOYEE NAME]=I_RPT_EMP),--(T_LEAVE[START DATE]&lt;=DATE($B$4,$A17,AD$11)),--(T_LEAVE[END DATE]&gt;=DATE($B$4,$A17,AD$11)),ROW(T_LEAVE[LEAVE TYPE]))-ROW(T_LEAVE[#Headers])))))))),"")</f>
        <v>NE</v>
      </c>
      <c r="AE17" s="56" t="str">
        <f ca="1">IFERROR(IF(MONTH(DATE(I_RPT_YR,$A17,AE$11))&lt;&gt;$A17,"NA",IF(DATE(I_RPT_YR,$A17,AE$11)&gt;I_RPT_ED,"NA",IF(DATE($B$4,$A17,AE$11)&lt;$AL$3,"NE",IF(AND($AP$3&gt;0,DATE($B$4,$A17,AE$11)&gt;$AP$3),"NE",IF(NOT(ISERROR(MATCH(DATE($B$4,$A17,AE$11),L_HOLS,0))),"H",IF(INDEX(L_WKNDVAL,WEEKDAY(DATE($B$4,$A17,AE$11),1))=1,"WKND",INDEX(T_LEAVE[LEAVE TYPE],SUMPRODUCT(--(T_LEAVE[EMPLOYEE NAME]=I_RPT_EMP),--(T_LEAVE[START DATE]&lt;=DATE($B$4,$A17,AE$11)),--(T_LEAVE[END DATE]&gt;=DATE($B$4,$A17,AE$11)),ROW(T_LEAVE[LEAVE TYPE]))-ROW(T_LEAVE[#Headers])))))))),"")</f>
        <v>NE</v>
      </c>
      <c r="AF17" s="56" t="str">
        <f ca="1">IFERROR(IF(MONTH(DATE(I_RPT_YR,$A17,AF$11))&lt;&gt;$A17,"NA",IF(DATE(I_RPT_YR,$A17,AF$11)&gt;I_RPT_ED,"NA",IF(DATE($B$4,$A17,AF$11)&lt;$AL$3,"NE",IF(AND($AP$3&gt;0,DATE($B$4,$A17,AF$11)&gt;$AP$3),"NE",IF(NOT(ISERROR(MATCH(DATE($B$4,$A17,AF$11),L_HOLS,0))),"H",IF(INDEX(L_WKNDVAL,WEEKDAY(DATE($B$4,$A17,AF$11),1))=1,"WKND",INDEX(T_LEAVE[LEAVE TYPE],SUMPRODUCT(--(T_LEAVE[EMPLOYEE NAME]=I_RPT_EMP),--(T_LEAVE[START DATE]&lt;=DATE($B$4,$A17,AF$11)),--(T_LEAVE[END DATE]&gt;=DATE($B$4,$A17,AF$11)),ROW(T_LEAVE[LEAVE TYPE]))-ROW(T_LEAVE[#Headers])))))))),"")</f>
        <v>NE</v>
      </c>
      <c r="AG17" s="56" t="str">
        <f>IFERROR(IF(MONTH(DATE(I_RPT_YR,$A17,AG$11))&lt;&gt;$A17,"NA",IF(DATE(I_RPT_YR,$A17,AG$11)&gt;I_RPT_ED,"NA",IF(DATE($B$4,$A17,AG$11)&lt;$AL$3,"NE",IF(AND($AP$3&gt;0,DATE($B$4,$A17,AG$11)&gt;$AP$3),"NE",IF(NOT(ISERROR(MATCH(DATE($B$4,$A17,AG$11),L_HOLS,0))),"H",IF(INDEX(L_WKNDVAL,WEEKDAY(DATE($B$4,$A17,AG$11),1))=1,"WKND",INDEX(T_LEAVE[LEAVE TYPE],SUMPRODUCT(--(T_LEAVE[EMPLOYEE NAME]=I_RPT_EMP),--(T_LEAVE[START DATE]&lt;=DATE($B$4,$A17,AG$11)),--(T_LEAVE[END DATE]&gt;=DATE($B$4,$A17,AG$11)),ROW(T_LEAVE[LEAVE TYPE]))-ROW(T_LEAVE[#Headers])))))))),"")</f>
        <v>NA</v>
      </c>
      <c r="AH17" s="43"/>
      <c r="AI17" s="44"/>
      <c r="AJ17" s="60">
        <f ca="1">IF(OR(B17&gt;I_RPT_ED,AJ$11=""),"",COUNTIFS($C17:$AG17,AJ$11)*INDEX(T_LEAVETYPE[DAY VALUE],1))</f>
        <v>0</v>
      </c>
      <c r="AK17" s="60">
        <f ca="1">IF(OR($B17&gt;I_RPT_ED,AK$11=""),"",COUNTIFS($C17:$AG17,AK$11)*INDEX(T_LEAVETYPE[DAY VALUE],2))</f>
        <v>0</v>
      </c>
      <c r="AL17" s="58">
        <f ca="1">IF(OR($B17&gt;I_RPT_ED,AL$11=""),"",COUNTIFS($C17:$AG17,AL$11)*INDEX(T_LEAVETYPE[DAY VALUE],3))</f>
        <v>0</v>
      </c>
      <c r="AM17" s="58">
        <f ca="1">IF(OR($B17&gt;I_RPT_ED,AM$11=""),"",COUNTIFS($C17:$AG17,AM$11)*INDEX(T_LEAVETYPE[DAY VALUE],4))</f>
        <v>0</v>
      </c>
      <c r="AN17" s="58">
        <f ca="1">IF(OR($B17&gt;I_RPT_ED,AN$11=""),"",COUNTIFS($C17:$AG17,AN$11)*INDEX(T_LEAVETYPE[DAY VALUE],5))</f>
        <v>0</v>
      </c>
      <c r="AO17" s="58">
        <f t="shared" ca="1" si="4"/>
        <v>0</v>
      </c>
      <c r="AP17" s="59">
        <f t="shared" ca="1" si="5"/>
        <v>0</v>
      </c>
      <c r="AQ17" s="26"/>
    </row>
    <row r="18" spans="1:43" ht="24.95" customHeight="1" x14ac:dyDescent="0.25">
      <c r="A18" s="61">
        <v>7</v>
      </c>
      <c r="B18" s="105">
        <f t="shared" si="3"/>
        <v>42552</v>
      </c>
      <c r="C18" s="56" t="str">
        <f ca="1">IFERROR(IF(MONTH(DATE(I_RPT_YR,$A18,C$11))&lt;&gt;$A18,"NA",IF(DATE(I_RPT_YR,$A18,C$11)&gt;I_RPT_ED,"NA",IF(DATE($B$4,$A18,C$11)&lt;$AL$3,"NE",IF(AND($AP$3&gt;0,DATE($B$4,$A18,C$11)&gt;$AP$3),"NE",IF(NOT(ISERROR(MATCH(DATE($B$4,$A18,C$11),L_HOLS,0))),"H",IF(INDEX(L_WKNDVAL,WEEKDAY(DATE($B$4,$A18,C$11),1))=1,"WKND",INDEX(T_LEAVE[LEAVE TYPE],SUMPRODUCT(--(T_LEAVE[EMPLOYEE NAME]=I_RPT_EMP),--(T_LEAVE[START DATE]&lt;=DATE($B$4,$A18,C$11)),--(T_LEAVE[END DATE]&gt;=DATE($B$4,$A18,C$11)),ROW(T_LEAVE[LEAVE TYPE]))-ROW(T_LEAVE[#Headers])))))))),"")</f>
        <v>NE</v>
      </c>
      <c r="D18" s="56" t="str">
        <f ca="1">IFERROR(IF(MONTH(DATE(I_RPT_YR,$A18,D$11))&lt;&gt;$A18,"NA",IF(DATE(I_RPT_YR,$A18,D$11)&gt;I_RPT_ED,"NA",IF(DATE($B$4,$A18,D$11)&lt;$AL$3,"NE",IF(AND($AP$3&gt;0,DATE($B$4,$A18,D$11)&gt;$AP$3),"NE",IF(NOT(ISERROR(MATCH(DATE($B$4,$A18,D$11),L_HOLS,0))),"H",IF(INDEX(L_WKNDVAL,WEEKDAY(DATE($B$4,$A18,D$11),1))=1,"WKND",INDEX(T_LEAVE[LEAVE TYPE],SUMPRODUCT(--(T_LEAVE[EMPLOYEE NAME]=I_RPT_EMP),--(T_LEAVE[START DATE]&lt;=DATE($B$4,$A18,D$11)),--(T_LEAVE[END DATE]&gt;=DATE($B$4,$A18,D$11)),ROW(T_LEAVE[LEAVE TYPE]))-ROW(T_LEAVE[#Headers])))))))),"")</f>
        <v>NE</v>
      </c>
      <c r="E18" s="56" t="str">
        <f ca="1">IFERROR(IF(MONTH(DATE(I_RPT_YR,$A18,E$11))&lt;&gt;$A18,"NA",IF(DATE(I_RPT_YR,$A18,E$11)&gt;I_RPT_ED,"NA",IF(DATE($B$4,$A18,E$11)&lt;$AL$3,"NE",IF(AND($AP$3&gt;0,DATE($B$4,$A18,E$11)&gt;$AP$3),"NE",IF(NOT(ISERROR(MATCH(DATE($B$4,$A18,E$11),L_HOLS,0))),"H",IF(INDEX(L_WKNDVAL,WEEKDAY(DATE($B$4,$A18,E$11),1))=1,"WKND",INDEX(T_LEAVE[LEAVE TYPE],SUMPRODUCT(--(T_LEAVE[EMPLOYEE NAME]=I_RPT_EMP),--(T_LEAVE[START DATE]&lt;=DATE($B$4,$A18,E$11)),--(T_LEAVE[END DATE]&gt;=DATE($B$4,$A18,E$11)),ROW(T_LEAVE[LEAVE TYPE]))-ROW(T_LEAVE[#Headers])))))))),"")</f>
        <v>NE</v>
      </c>
      <c r="F18" s="56" t="str">
        <f ca="1">IFERROR(IF(MONTH(DATE(I_RPT_YR,$A18,F$11))&lt;&gt;$A18,"NA",IF(DATE(I_RPT_YR,$A18,F$11)&gt;I_RPT_ED,"NA",IF(DATE($B$4,$A18,F$11)&lt;$AL$3,"NE",IF(AND($AP$3&gt;0,DATE($B$4,$A18,F$11)&gt;$AP$3),"NE",IF(NOT(ISERROR(MATCH(DATE($B$4,$A18,F$11),L_HOLS,0))),"H",IF(INDEX(L_WKNDVAL,WEEKDAY(DATE($B$4,$A18,F$11),1))=1,"WKND",INDEX(T_LEAVE[LEAVE TYPE],SUMPRODUCT(--(T_LEAVE[EMPLOYEE NAME]=I_RPT_EMP),--(T_LEAVE[START DATE]&lt;=DATE($B$4,$A18,F$11)),--(T_LEAVE[END DATE]&gt;=DATE($B$4,$A18,F$11)),ROW(T_LEAVE[LEAVE TYPE]))-ROW(T_LEAVE[#Headers])))))))),"")</f>
        <v>NE</v>
      </c>
      <c r="G18" s="56" t="str">
        <f ca="1">IFERROR(IF(MONTH(DATE(I_RPT_YR,$A18,G$11))&lt;&gt;$A18,"NA",IF(DATE(I_RPT_YR,$A18,G$11)&gt;I_RPT_ED,"NA",IF(DATE($B$4,$A18,G$11)&lt;$AL$3,"NE",IF(AND($AP$3&gt;0,DATE($B$4,$A18,G$11)&gt;$AP$3),"NE",IF(NOT(ISERROR(MATCH(DATE($B$4,$A18,G$11),L_HOLS,0))),"H",IF(INDEX(L_WKNDVAL,WEEKDAY(DATE($B$4,$A18,G$11),1))=1,"WKND",INDEX(T_LEAVE[LEAVE TYPE],SUMPRODUCT(--(T_LEAVE[EMPLOYEE NAME]=I_RPT_EMP),--(T_LEAVE[START DATE]&lt;=DATE($B$4,$A18,G$11)),--(T_LEAVE[END DATE]&gt;=DATE($B$4,$A18,G$11)),ROW(T_LEAVE[LEAVE TYPE]))-ROW(T_LEAVE[#Headers])))))))),"")</f>
        <v>NE</v>
      </c>
      <c r="H18" s="56" t="str">
        <f ca="1">IFERROR(IF(MONTH(DATE(I_RPT_YR,$A18,H$11))&lt;&gt;$A18,"NA",IF(DATE(I_RPT_YR,$A18,H$11)&gt;I_RPT_ED,"NA",IF(DATE($B$4,$A18,H$11)&lt;$AL$3,"NE",IF(AND($AP$3&gt;0,DATE($B$4,$A18,H$11)&gt;$AP$3),"NE",IF(NOT(ISERROR(MATCH(DATE($B$4,$A18,H$11),L_HOLS,0))),"H",IF(INDEX(L_WKNDVAL,WEEKDAY(DATE($B$4,$A18,H$11),1))=1,"WKND",INDEX(T_LEAVE[LEAVE TYPE],SUMPRODUCT(--(T_LEAVE[EMPLOYEE NAME]=I_RPT_EMP),--(T_LEAVE[START DATE]&lt;=DATE($B$4,$A18,H$11)),--(T_LEAVE[END DATE]&gt;=DATE($B$4,$A18,H$11)),ROW(T_LEAVE[LEAVE TYPE]))-ROW(T_LEAVE[#Headers])))))))),"")</f>
        <v>NE</v>
      </c>
      <c r="I18" s="56" t="str">
        <f ca="1">IFERROR(IF(MONTH(DATE(I_RPT_YR,$A18,I$11))&lt;&gt;$A18,"NA",IF(DATE(I_RPT_YR,$A18,I$11)&gt;I_RPT_ED,"NA",IF(DATE($B$4,$A18,I$11)&lt;$AL$3,"NE",IF(AND($AP$3&gt;0,DATE($B$4,$A18,I$11)&gt;$AP$3),"NE",IF(NOT(ISERROR(MATCH(DATE($B$4,$A18,I$11),L_HOLS,0))),"H",IF(INDEX(L_WKNDVAL,WEEKDAY(DATE($B$4,$A18,I$11),1))=1,"WKND",INDEX(T_LEAVE[LEAVE TYPE],SUMPRODUCT(--(T_LEAVE[EMPLOYEE NAME]=I_RPT_EMP),--(T_LEAVE[START DATE]&lt;=DATE($B$4,$A18,I$11)),--(T_LEAVE[END DATE]&gt;=DATE($B$4,$A18,I$11)),ROW(T_LEAVE[LEAVE TYPE]))-ROW(T_LEAVE[#Headers])))))))),"")</f>
        <v>NE</v>
      </c>
      <c r="J18" s="56" t="str">
        <f ca="1">IFERROR(IF(MONTH(DATE(I_RPT_YR,$A18,J$11))&lt;&gt;$A18,"NA",IF(DATE(I_RPT_YR,$A18,J$11)&gt;I_RPT_ED,"NA",IF(DATE($B$4,$A18,J$11)&lt;$AL$3,"NE",IF(AND($AP$3&gt;0,DATE($B$4,$A18,J$11)&gt;$AP$3),"NE",IF(NOT(ISERROR(MATCH(DATE($B$4,$A18,J$11),L_HOLS,0))),"H",IF(INDEX(L_WKNDVAL,WEEKDAY(DATE($B$4,$A18,J$11),1))=1,"WKND",INDEX(T_LEAVE[LEAVE TYPE],SUMPRODUCT(--(T_LEAVE[EMPLOYEE NAME]=I_RPT_EMP),--(T_LEAVE[START DATE]&lt;=DATE($B$4,$A18,J$11)),--(T_LEAVE[END DATE]&gt;=DATE($B$4,$A18,J$11)),ROW(T_LEAVE[LEAVE TYPE]))-ROW(T_LEAVE[#Headers])))))))),"")</f>
        <v>NE</v>
      </c>
      <c r="K18" s="56" t="str">
        <f ca="1">IFERROR(IF(MONTH(DATE(I_RPT_YR,$A18,K$11))&lt;&gt;$A18,"NA",IF(DATE(I_RPT_YR,$A18,K$11)&gt;I_RPT_ED,"NA",IF(DATE($B$4,$A18,K$11)&lt;$AL$3,"NE",IF(AND($AP$3&gt;0,DATE($B$4,$A18,K$11)&gt;$AP$3),"NE",IF(NOT(ISERROR(MATCH(DATE($B$4,$A18,K$11),L_HOLS,0))),"H",IF(INDEX(L_WKNDVAL,WEEKDAY(DATE($B$4,$A18,K$11),1))=1,"WKND",INDEX(T_LEAVE[LEAVE TYPE],SUMPRODUCT(--(T_LEAVE[EMPLOYEE NAME]=I_RPT_EMP),--(T_LEAVE[START DATE]&lt;=DATE($B$4,$A18,K$11)),--(T_LEAVE[END DATE]&gt;=DATE($B$4,$A18,K$11)),ROW(T_LEAVE[LEAVE TYPE]))-ROW(T_LEAVE[#Headers])))))))),"")</f>
        <v>NE</v>
      </c>
      <c r="L18" s="56" t="str">
        <f ca="1">IFERROR(IF(MONTH(DATE(I_RPT_YR,$A18,L$11))&lt;&gt;$A18,"NA",IF(DATE(I_RPT_YR,$A18,L$11)&gt;I_RPT_ED,"NA",IF(DATE($B$4,$A18,L$11)&lt;$AL$3,"NE",IF(AND($AP$3&gt;0,DATE($B$4,$A18,L$11)&gt;$AP$3),"NE",IF(NOT(ISERROR(MATCH(DATE($B$4,$A18,L$11),L_HOLS,0))),"H",IF(INDEX(L_WKNDVAL,WEEKDAY(DATE($B$4,$A18,L$11),1))=1,"WKND",INDEX(T_LEAVE[LEAVE TYPE],SUMPRODUCT(--(T_LEAVE[EMPLOYEE NAME]=I_RPT_EMP),--(T_LEAVE[START DATE]&lt;=DATE($B$4,$A18,L$11)),--(T_LEAVE[END DATE]&gt;=DATE($B$4,$A18,L$11)),ROW(T_LEAVE[LEAVE TYPE]))-ROW(T_LEAVE[#Headers])))))))),"")</f>
        <v>NE</v>
      </c>
      <c r="M18" s="56" t="str">
        <f ca="1">IFERROR(IF(MONTH(DATE(I_RPT_YR,$A18,M$11))&lt;&gt;$A18,"NA",IF(DATE(I_RPT_YR,$A18,M$11)&gt;I_RPT_ED,"NA",IF(DATE($B$4,$A18,M$11)&lt;$AL$3,"NE",IF(AND($AP$3&gt;0,DATE($B$4,$A18,M$11)&gt;$AP$3),"NE",IF(NOT(ISERROR(MATCH(DATE($B$4,$A18,M$11),L_HOLS,0))),"H",IF(INDEX(L_WKNDVAL,WEEKDAY(DATE($B$4,$A18,M$11),1))=1,"WKND",INDEX(T_LEAVE[LEAVE TYPE],SUMPRODUCT(--(T_LEAVE[EMPLOYEE NAME]=I_RPT_EMP),--(T_LEAVE[START DATE]&lt;=DATE($B$4,$A18,M$11)),--(T_LEAVE[END DATE]&gt;=DATE($B$4,$A18,M$11)),ROW(T_LEAVE[LEAVE TYPE]))-ROW(T_LEAVE[#Headers])))))))),"")</f>
        <v>NE</v>
      </c>
      <c r="N18" s="56" t="str">
        <f ca="1">IFERROR(IF(MONTH(DATE(I_RPT_YR,$A18,N$11))&lt;&gt;$A18,"NA",IF(DATE(I_RPT_YR,$A18,N$11)&gt;I_RPT_ED,"NA",IF(DATE($B$4,$A18,N$11)&lt;$AL$3,"NE",IF(AND($AP$3&gt;0,DATE($B$4,$A18,N$11)&gt;$AP$3),"NE",IF(NOT(ISERROR(MATCH(DATE($B$4,$A18,N$11),L_HOLS,0))),"H",IF(INDEX(L_WKNDVAL,WEEKDAY(DATE($B$4,$A18,N$11),1))=1,"WKND",INDEX(T_LEAVE[LEAVE TYPE],SUMPRODUCT(--(T_LEAVE[EMPLOYEE NAME]=I_RPT_EMP),--(T_LEAVE[START DATE]&lt;=DATE($B$4,$A18,N$11)),--(T_LEAVE[END DATE]&gt;=DATE($B$4,$A18,N$11)),ROW(T_LEAVE[LEAVE TYPE]))-ROW(T_LEAVE[#Headers])))))))),"")</f>
        <v>NE</v>
      </c>
      <c r="O18" s="56" t="str">
        <f ca="1">IFERROR(IF(MONTH(DATE(I_RPT_YR,$A18,O$11))&lt;&gt;$A18,"NA",IF(DATE(I_RPT_YR,$A18,O$11)&gt;I_RPT_ED,"NA",IF(DATE($B$4,$A18,O$11)&lt;$AL$3,"NE",IF(AND($AP$3&gt;0,DATE($B$4,$A18,O$11)&gt;$AP$3),"NE",IF(NOT(ISERROR(MATCH(DATE($B$4,$A18,O$11),L_HOLS,0))),"H",IF(INDEX(L_WKNDVAL,WEEKDAY(DATE($B$4,$A18,O$11),1))=1,"WKND",INDEX(T_LEAVE[LEAVE TYPE],SUMPRODUCT(--(T_LEAVE[EMPLOYEE NAME]=I_RPT_EMP),--(T_LEAVE[START DATE]&lt;=DATE($B$4,$A18,O$11)),--(T_LEAVE[END DATE]&gt;=DATE($B$4,$A18,O$11)),ROW(T_LEAVE[LEAVE TYPE]))-ROW(T_LEAVE[#Headers])))))))),"")</f>
        <v>NE</v>
      </c>
      <c r="P18" s="56" t="str">
        <f ca="1">IFERROR(IF(MONTH(DATE(I_RPT_YR,$A18,P$11))&lt;&gt;$A18,"NA",IF(DATE(I_RPT_YR,$A18,P$11)&gt;I_RPT_ED,"NA",IF(DATE($B$4,$A18,P$11)&lt;$AL$3,"NE",IF(AND($AP$3&gt;0,DATE($B$4,$A18,P$11)&gt;$AP$3),"NE",IF(NOT(ISERROR(MATCH(DATE($B$4,$A18,P$11),L_HOLS,0))),"H",IF(INDEX(L_WKNDVAL,WEEKDAY(DATE($B$4,$A18,P$11),1))=1,"WKND",INDEX(T_LEAVE[LEAVE TYPE],SUMPRODUCT(--(T_LEAVE[EMPLOYEE NAME]=I_RPT_EMP),--(T_LEAVE[START DATE]&lt;=DATE($B$4,$A18,P$11)),--(T_LEAVE[END DATE]&gt;=DATE($B$4,$A18,P$11)),ROW(T_LEAVE[LEAVE TYPE]))-ROW(T_LEAVE[#Headers])))))))),"")</f>
        <v>NE</v>
      </c>
      <c r="Q18" s="56" t="str">
        <f ca="1">IFERROR(IF(MONTH(DATE(I_RPT_YR,$A18,Q$11))&lt;&gt;$A18,"NA",IF(DATE(I_RPT_YR,$A18,Q$11)&gt;I_RPT_ED,"NA",IF(DATE($B$4,$A18,Q$11)&lt;$AL$3,"NE",IF(AND($AP$3&gt;0,DATE($B$4,$A18,Q$11)&gt;$AP$3),"NE",IF(NOT(ISERROR(MATCH(DATE($B$4,$A18,Q$11),L_HOLS,0))),"H",IF(INDEX(L_WKNDVAL,WEEKDAY(DATE($B$4,$A18,Q$11),1))=1,"WKND",INDEX(T_LEAVE[LEAVE TYPE],SUMPRODUCT(--(T_LEAVE[EMPLOYEE NAME]=I_RPT_EMP),--(T_LEAVE[START DATE]&lt;=DATE($B$4,$A18,Q$11)),--(T_LEAVE[END DATE]&gt;=DATE($B$4,$A18,Q$11)),ROW(T_LEAVE[LEAVE TYPE]))-ROW(T_LEAVE[#Headers])))))))),"")</f>
        <v>NE</v>
      </c>
      <c r="R18" s="56" t="str">
        <f ca="1">IFERROR(IF(MONTH(DATE(I_RPT_YR,$A18,R$11))&lt;&gt;$A18,"NA",IF(DATE(I_RPT_YR,$A18,R$11)&gt;I_RPT_ED,"NA",IF(DATE($B$4,$A18,R$11)&lt;$AL$3,"NE",IF(AND($AP$3&gt;0,DATE($B$4,$A18,R$11)&gt;$AP$3),"NE",IF(NOT(ISERROR(MATCH(DATE($B$4,$A18,R$11),L_HOLS,0))),"H",IF(INDEX(L_WKNDVAL,WEEKDAY(DATE($B$4,$A18,R$11),1))=1,"WKND",INDEX(T_LEAVE[LEAVE TYPE],SUMPRODUCT(--(T_LEAVE[EMPLOYEE NAME]=I_RPT_EMP),--(T_LEAVE[START DATE]&lt;=DATE($B$4,$A18,R$11)),--(T_LEAVE[END DATE]&gt;=DATE($B$4,$A18,R$11)),ROW(T_LEAVE[LEAVE TYPE]))-ROW(T_LEAVE[#Headers])))))))),"")</f>
        <v>NE</v>
      </c>
      <c r="S18" s="56" t="str">
        <f ca="1">IFERROR(IF(MONTH(DATE(I_RPT_YR,$A18,S$11))&lt;&gt;$A18,"NA",IF(DATE(I_RPT_YR,$A18,S$11)&gt;I_RPT_ED,"NA",IF(DATE($B$4,$A18,S$11)&lt;$AL$3,"NE",IF(AND($AP$3&gt;0,DATE($B$4,$A18,S$11)&gt;$AP$3),"NE",IF(NOT(ISERROR(MATCH(DATE($B$4,$A18,S$11),L_HOLS,0))),"H",IF(INDEX(L_WKNDVAL,WEEKDAY(DATE($B$4,$A18,S$11),1))=1,"WKND",INDEX(T_LEAVE[LEAVE TYPE],SUMPRODUCT(--(T_LEAVE[EMPLOYEE NAME]=I_RPT_EMP),--(T_LEAVE[START DATE]&lt;=DATE($B$4,$A18,S$11)),--(T_LEAVE[END DATE]&gt;=DATE($B$4,$A18,S$11)),ROW(T_LEAVE[LEAVE TYPE]))-ROW(T_LEAVE[#Headers])))))))),"")</f>
        <v>NE</v>
      </c>
      <c r="T18" s="56" t="str">
        <f ca="1">IFERROR(IF(MONTH(DATE(I_RPT_YR,$A18,T$11))&lt;&gt;$A18,"NA",IF(DATE(I_RPT_YR,$A18,T$11)&gt;I_RPT_ED,"NA",IF(DATE($B$4,$A18,T$11)&lt;$AL$3,"NE",IF(AND($AP$3&gt;0,DATE($B$4,$A18,T$11)&gt;$AP$3),"NE",IF(NOT(ISERROR(MATCH(DATE($B$4,$A18,T$11),L_HOLS,0))),"H",IF(INDEX(L_WKNDVAL,WEEKDAY(DATE($B$4,$A18,T$11),1))=1,"WKND",INDEX(T_LEAVE[LEAVE TYPE],SUMPRODUCT(--(T_LEAVE[EMPLOYEE NAME]=I_RPT_EMP),--(T_LEAVE[START DATE]&lt;=DATE($B$4,$A18,T$11)),--(T_LEAVE[END DATE]&gt;=DATE($B$4,$A18,T$11)),ROW(T_LEAVE[LEAVE TYPE]))-ROW(T_LEAVE[#Headers])))))))),"")</f>
        <v>NE</v>
      </c>
      <c r="U18" s="56" t="str">
        <f ca="1">IFERROR(IF(MONTH(DATE(I_RPT_YR,$A18,U$11))&lt;&gt;$A18,"NA",IF(DATE(I_RPT_YR,$A18,U$11)&gt;I_RPT_ED,"NA",IF(DATE($B$4,$A18,U$11)&lt;$AL$3,"NE",IF(AND($AP$3&gt;0,DATE($B$4,$A18,U$11)&gt;$AP$3),"NE",IF(NOT(ISERROR(MATCH(DATE($B$4,$A18,U$11),L_HOLS,0))),"H",IF(INDEX(L_WKNDVAL,WEEKDAY(DATE($B$4,$A18,U$11),1))=1,"WKND",INDEX(T_LEAVE[LEAVE TYPE],SUMPRODUCT(--(T_LEAVE[EMPLOYEE NAME]=I_RPT_EMP),--(T_LEAVE[START DATE]&lt;=DATE($B$4,$A18,U$11)),--(T_LEAVE[END DATE]&gt;=DATE($B$4,$A18,U$11)),ROW(T_LEAVE[LEAVE TYPE]))-ROW(T_LEAVE[#Headers])))))))),"")</f>
        <v>NE</v>
      </c>
      <c r="V18" s="56" t="str">
        <f ca="1">IFERROR(IF(MONTH(DATE(I_RPT_YR,$A18,V$11))&lt;&gt;$A18,"NA",IF(DATE(I_RPT_YR,$A18,V$11)&gt;I_RPT_ED,"NA",IF(DATE($B$4,$A18,V$11)&lt;$AL$3,"NE",IF(AND($AP$3&gt;0,DATE($B$4,$A18,V$11)&gt;$AP$3),"NE",IF(NOT(ISERROR(MATCH(DATE($B$4,$A18,V$11),L_HOLS,0))),"H",IF(INDEX(L_WKNDVAL,WEEKDAY(DATE($B$4,$A18,V$11),1))=1,"WKND",INDEX(T_LEAVE[LEAVE TYPE],SUMPRODUCT(--(T_LEAVE[EMPLOYEE NAME]=I_RPT_EMP),--(T_LEAVE[START DATE]&lt;=DATE($B$4,$A18,V$11)),--(T_LEAVE[END DATE]&gt;=DATE($B$4,$A18,V$11)),ROW(T_LEAVE[LEAVE TYPE]))-ROW(T_LEAVE[#Headers])))))))),"")</f>
        <v>NE</v>
      </c>
      <c r="W18" s="56" t="str">
        <f ca="1">IFERROR(IF(MONTH(DATE(I_RPT_YR,$A18,W$11))&lt;&gt;$A18,"NA",IF(DATE(I_RPT_YR,$A18,W$11)&gt;I_RPT_ED,"NA",IF(DATE($B$4,$A18,W$11)&lt;$AL$3,"NE",IF(AND($AP$3&gt;0,DATE($B$4,$A18,W$11)&gt;$AP$3),"NE",IF(NOT(ISERROR(MATCH(DATE($B$4,$A18,W$11),L_HOLS,0))),"H",IF(INDEX(L_WKNDVAL,WEEKDAY(DATE($B$4,$A18,W$11),1))=1,"WKND",INDEX(T_LEAVE[LEAVE TYPE],SUMPRODUCT(--(T_LEAVE[EMPLOYEE NAME]=I_RPT_EMP),--(T_LEAVE[START DATE]&lt;=DATE($B$4,$A18,W$11)),--(T_LEAVE[END DATE]&gt;=DATE($B$4,$A18,W$11)),ROW(T_LEAVE[LEAVE TYPE]))-ROW(T_LEAVE[#Headers])))))))),"")</f>
        <v>NE</v>
      </c>
      <c r="X18" s="56" t="str">
        <f ca="1">IFERROR(IF(MONTH(DATE(I_RPT_YR,$A18,X$11))&lt;&gt;$A18,"NA",IF(DATE(I_RPT_YR,$A18,X$11)&gt;I_RPT_ED,"NA",IF(DATE($B$4,$A18,X$11)&lt;$AL$3,"NE",IF(AND($AP$3&gt;0,DATE($B$4,$A18,X$11)&gt;$AP$3),"NE",IF(NOT(ISERROR(MATCH(DATE($B$4,$A18,X$11),L_HOLS,0))),"H",IF(INDEX(L_WKNDVAL,WEEKDAY(DATE($B$4,$A18,X$11),1))=1,"WKND",INDEX(T_LEAVE[LEAVE TYPE],SUMPRODUCT(--(T_LEAVE[EMPLOYEE NAME]=I_RPT_EMP),--(T_LEAVE[START DATE]&lt;=DATE($B$4,$A18,X$11)),--(T_LEAVE[END DATE]&gt;=DATE($B$4,$A18,X$11)),ROW(T_LEAVE[LEAVE TYPE]))-ROW(T_LEAVE[#Headers])))))))),"")</f>
        <v>NE</v>
      </c>
      <c r="Y18" s="56" t="str">
        <f ca="1">IFERROR(IF(MONTH(DATE(I_RPT_YR,$A18,Y$11))&lt;&gt;$A18,"NA",IF(DATE(I_RPT_YR,$A18,Y$11)&gt;I_RPT_ED,"NA",IF(DATE($B$4,$A18,Y$11)&lt;$AL$3,"NE",IF(AND($AP$3&gt;0,DATE($B$4,$A18,Y$11)&gt;$AP$3),"NE",IF(NOT(ISERROR(MATCH(DATE($B$4,$A18,Y$11),L_HOLS,0))),"H",IF(INDEX(L_WKNDVAL,WEEKDAY(DATE($B$4,$A18,Y$11),1))=1,"WKND",INDEX(T_LEAVE[LEAVE TYPE],SUMPRODUCT(--(T_LEAVE[EMPLOYEE NAME]=I_RPT_EMP),--(T_LEAVE[START DATE]&lt;=DATE($B$4,$A18,Y$11)),--(T_LEAVE[END DATE]&gt;=DATE($B$4,$A18,Y$11)),ROW(T_LEAVE[LEAVE TYPE]))-ROW(T_LEAVE[#Headers])))))))),"")</f>
        <v>NE</v>
      </c>
      <c r="Z18" s="56" t="str">
        <f ca="1">IFERROR(IF(MONTH(DATE(I_RPT_YR,$A18,Z$11))&lt;&gt;$A18,"NA",IF(DATE(I_RPT_YR,$A18,Z$11)&gt;I_RPT_ED,"NA",IF(DATE($B$4,$A18,Z$11)&lt;$AL$3,"NE",IF(AND($AP$3&gt;0,DATE($B$4,$A18,Z$11)&gt;$AP$3),"NE",IF(NOT(ISERROR(MATCH(DATE($B$4,$A18,Z$11),L_HOLS,0))),"H",IF(INDEX(L_WKNDVAL,WEEKDAY(DATE($B$4,$A18,Z$11),1))=1,"WKND",INDEX(T_LEAVE[LEAVE TYPE],SUMPRODUCT(--(T_LEAVE[EMPLOYEE NAME]=I_RPT_EMP),--(T_LEAVE[START DATE]&lt;=DATE($B$4,$A18,Z$11)),--(T_LEAVE[END DATE]&gt;=DATE($B$4,$A18,Z$11)),ROW(T_LEAVE[LEAVE TYPE]))-ROW(T_LEAVE[#Headers])))))))),"")</f>
        <v>NE</v>
      </c>
      <c r="AA18" s="56" t="str">
        <f ca="1">IFERROR(IF(MONTH(DATE(I_RPT_YR,$A18,AA$11))&lt;&gt;$A18,"NA",IF(DATE(I_RPT_YR,$A18,AA$11)&gt;I_RPT_ED,"NA",IF(DATE($B$4,$A18,AA$11)&lt;$AL$3,"NE",IF(AND($AP$3&gt;0,DATE($B$4,$A18,AA$11)&gt;$AP$3),"NE",IF(NOT(ISERROR(MATCH(DATE($B$4,$A18,AA$11),L_HOLS,0))),"H",IF(INDEX(L_WKNDVAL,WEEKDAY(DATE($B$4,$A18,AA$11),1))=1,"WKND",INDEX(T_LEAVE[LEAVE TYPE],SUMPRODUCT(--(T_LEAVE[EMPLOYEE NAME]=I_RPT_EMP),--(T_LEAVE[START DATE]&lt;=DATE($B$4,$A18,AA$11)),--(T_LEAVE[END DATE]&gt;=DATE($B$4,$A18,AA$11)),ROW(T_LEAVE[LEAVE TYPE]))-ROW(T_LEAVE[#Headers])))))))),"")</f>
        <v>NE</v>
      </c>
      <c r="AB18" s="56" t="str">
        <f ca="1">IFERROR(IF(MONTH(DATE(I_RPT_YR,$A18,AB$11))&lt;&gt;$A18,"NA",IF(DATE(I_RPT_YR,$A18,AB$11)&gt;I_RPT_ED,"NA",IF(DATE($B$4,$A18,AB$11)&lt;$AL$3,"NE",IF(AND($AP$3&gt;0,DATE($B$4,$A18,AB$11)&gt;$AP$3),"NE",IF(NOT(ISERROR(MATCH(DATE($B$4,$A18,AB$11),L_HOLS,0))),"H",IF(INDEX(L_WKNDVAL,WEEKDAY(DATE($B$4,$A18,AB$11),1))=1,"WKND",INDEX(T_LEAVE[LEAVE TYPE],SUMPRODUCT(--(T_LEAVE[EMPLOYEE NAME]=I_RPT_EMP),--(T_LEAVE[START DATE]&lt;=DATE($B$4,$A18,AB$11)),--(T_LEAVE[END DATE]&gt;=DATE($B$4,$A18,AB$11)),ROW(T_LEAVE[LEAVE TYPE]))-ROW(T_LEAVE[#Headers])))))))),"")</f>
        <v>NE</v>
      </c>
      <c r="AC18" s="56" t="str">
        <f ca="1">IFERROR(IF(MONTH(DATE(I_RPT_YR,$A18,AC$11))&lt;&gt;$A18,"NA",IF(DATE(I_RPT_YR,$A18,AC$11)&gt;I_RPT_ED,"NA",IF(DATE($B$4,$A18,AC$11)&lt;$AL$3,"NE",IF(AND($AP$3&gt;0,DATE($B$4,$A18,AC$11)&gt;$AP$3),"NE",IF(NOT(ISERROR(MATCH(DATE($B$4,$A18,AC$11),L_HOLS,0))),"H",IF(INDEX(L_WKNDVAL,WEEKDAY(DATE($B$4,$A18,AC$11),1))=1,"WKND",INDEX(T_LEAVE[LEAVE TYPE],SUMPRODUCT(--(T_LEAVE[EMPLOYEE NAME]=I_RPT_EMP),--(T_LEAVE[START DATE]&lt;=DATE($B$4,$A18,AC$11)),--(T_LEAVE[END DATE]&gt;=DATE($B$4,$A18,AC$11)),ROW(T_LEAVE[LEAVE TYPE]))-ROW(T_LEAVE[#Headers])))))))),"")</f>
        <v>NE</v>
      </c>
      <c r="AD18" s="56" t="str">
        <f ca="1">IFERROR(IF(MONTH(DATE(I_RPT_YR,$A18,AD$11))&lt;&gt;$A18,"NA",IF(DATE(I_RPT_YR,$A18,AD$11)&gt;I_RPT_ED,"NA",IF(DATE($B$4,$A18,AD$11)&lt;$AL$3,"NE",IF(AND($AP$3&gt;0,DATE($B$4,$A18,AD$11)&gt;$AP$3),"NE",IF(NOT(ISERROR(MATCH(DATE($B$4,$A18,AD$11),L_HOLS,0))),"H",IF(INDEX(L_WKNDVAL,WEEKDAY(DATE($B$4,$A18,AD$11),1))=1,"WKND",INDEX(T_LEAVE[LEAVE TYPE],SUMPRODUCT(--(T_LEAVE[EMPLOYEE NAME]=I_RPT_EMP),--(T_LEAVE[START DATE]&lt;=DATE($B$4,$A18,AD$11)),--(T_LEAVE[END DATE]&gt;=DATE($B$4,$A18,AD$11)),ROW(T_LEAVE[LEAVE TYPE]))-ROW(T_LEAVE[#Headers])))))))),"")</f>
        <v>NE</v>
      </c>
      <c r="AE18" s="56" t="str">
        <f ca="1">IFERROR(IF(MONTH(DATE(I_RPT_YR,$A18,AE$11))&lt;&gt;$A18,"NA",IF(DATE(I_RPT_YR,$A18,AE$11)&gt;I_RPT_ED,"NA",IF(DATE($B$4,$A18,AE$11)&lt;$AL$3,"NE",IF(AND($AP$3&gt;0,DATE($B$4,$A18,AE$11)&gt;$AP$3),"NE",IF(NOT(ISERROR(MATCH(DATE($B$4,$A18,AE$11),L_HOLS,0))),"H",IF(INDEX(L_WKNDVAL,WEEKDAY(DATE($B$4,$A18,AE$11),1))=1,"WKND",INDEX(T_LEAVE[LEAVE TYPE],SUMPRODUCT(--(T_LEAVE[EMPLOYEE NAME]=I_RPT_EMP),--(T_LEAVE[START DATE]&lt;=DATE($B$4,$A18,AE$11)),--(T_LEAVE[END DATE]&gt;=DATE($B$4,$A18,AE$11)),ROW(T_LEAVE[LEAVE TYPE]))-ROW(T_LEAVE[#Headers])))))))),"")</f>
        <v>NE</v>
      </c>
      <c r="AF18" s="56" t="str">
        <f ca="1">IFERROR(IF(MONTH(DATE(I_RPT_YR,$A18,AF$11))&lt;&gt;$A18,"NA",IF(DATE(I_RPT_YR,$A18,AF$11)&gt;I_RPT_ED,"NA",IF(DATE($B$4,$A18,AF$11)&lt;$AL$3,"NE",IF(AND($AP$3&gt;0,DATE($B$4,$A18,AF$11)&gt;$AP$3),"NE",IF(NOT(ISERROR(MATCH(DATE($B$4,$A18,AF$11),L_HOLS,0))),"H",IF(INDEX(L_WKNDVAL,WEEKDAY(DATE($B$4,$A18,AF$11),1))=1,"WKND",INDEX(T_LEAVE[LEAVE TYPE],SUMPRODUCT(--(T_LEAVE[EMPLOYEE NAME]=I_RPT_EMP),--(T_LEAVE[START DATE]&lt;=DATE($B$4,$A18,AF$11)),--(T_LEAVE[END DATE]&gt;=DATE($B$4,$A18,AF$11)),ROW(T_LEAVE[LEAVE TYPE]))-ROW(T_LEAVE[#Headers])))))))),"")</f>
        <v>NE</v>
      </c>
      <c r="AG18" s="56" t="str">
        <f ca="1">IFERROR(IF(MONTH(DATE(I_RPT_YR,$A18,AG$11))&lt;&gt;$A18,"NA",IF(DATE(I_RPT_YR,$A18,AG$11)&gt;I_RPT_ED,"NA",IF(DATE($B$4,$A18,AG$11)&lt;$AL$3,"NE",IF(AND($AP$3&gt;0,DATE($B$4,$A18,AG$11)&gt;$AP$3),"NE",IF(NOT(ISERROR(MATCH(DATE($B$4,$A18,AG$11),L_HOLS,0))),"H",IF(INDEX(L_WKNDVAL,WEEKDAY(DATE($B$4,$A18,AG$11),1))=1,"WKND",INDEX(T_LEAVE[LEAVE TYPE],SUMPRODUCT(--(T_LEAVE[EMPLOYEE NAME]=I_RPT_EMP),--(T_LEAVE[START DATE]&lt;=DATE($B$4,$A18,AG$11)),--(T_LEAVE[END DATE]&gt;=DATE($B$4,$A18,AG$11)),ROW(T_LEAVE[LEAVE TYPE]))-ROW(T_LEAVE[#Headers])))))))),"")</f>
        <v>NE</v>
      </c>
      <c r="AH18" s="43"/>
      <c r="AI18" s="44"/>
      <c r="AJ18" s="60">
        <f ca="1">IF(OR(B18&gt;I_RPT_ED,AJ$11=""),"",COUNTIFS($C18:$AG18,AJ$11)*INDEX(T_LEAVETYPE[DAY VALUE],1))</f>
        <v>0</v>
      </c>
      <c r="AK18" s="60">
        <f ca="1">IF(OR($B18&gt;I_RPT_ED,AK$11=""),"",COUNTIFS($C18:$AG18,AK$11)*INDEX(T_LEAVETYPE[DAY VALUE],2))</f>
        <v>0</v>
      </c>
      <c r="AL18" s="58">
        <f ca="1">IF(OR($B18&gt;I_RPT_ED,AL$11=""),"",COUNTIFS($C18:$AG18,AL$11)*INDEX(T_LEAVETYPE[DAY VALUE],3))</f>
        <v>0</v>
      </c>
      <c r="AM18" s="58">
        <f ca="1">IF(OR($B18&gt;I_RPT_ED,AM$11=""),"",COUNTIFS($C18:$AG18,AM$11)*INDEX(T_LEAVETYPE[DAY VALUE],4))</f>
        <v>0</v>
      </c>
      <c r="AN18" s="58">
        <f ca="1">IF(OR($B18&gt;I_RPT_ED,AN$11=""),"",COUNTIFS($C18:$AG18,AN$11)*INDEX(T_LEAVETYPE[DAY VALUE],5))</f>
        <v>0</v>
      </c>
      <c r="AO18" s="58">
        <f t="shared" ca="1" si="4"/>
        <v>0</v>
      </c>
      <c r="AP18" s="59">
        <f t="shared" ca="1" si="5"/>
        <v>0</v>
      </c>
      <c r="AQ18" s="26"/>
    </row>
    <row r="19" spans="1:43" ht="24.95" customHeight="1" x14ac:dyDescent="0.25">
      <c r="A19" s="61">
        <v>8</v>
      </c>
      <c r="B19" s="105">
        <f t="shared" si="3"/>
        <v>42583</v>
      </c>
      <c r="C19" s="56" t="str">
        <f ca="1">IFERROR(IF(MONTH(DATE(I_RPT_YR,$A19,C$11))&lt;&gt;$A19,"NA",IF(DATE(I_RPT_YR,$A19,C$11)&gt;I_RPT_ED,"NA",IF(DATE($B$4,$A19,C$11)&lt;$AL$3,"NE",IF(AND($AP$3&gt;0,DATE($B$4,$A19,C$11)&gt;$AP$3),"NE",IF(NOT(ISERROR(MATCH(DATE($B$4,$A19,C$11),L_HOLS,0))),"H",IF(INDEX(L_WKNDVAL,WEEKDAY(DATE($B$4,$A19,C$11),1))=1,"WKND",INDEX(T_LEAVE[LEAVE TYPE],SUMPRODUCT(--(T_LEAVE[EMPLOYEE NAME]=I_RPT_EMP),--(T_LEAVE[START DATE]&lt;=DATE($B$4,$A19,C$11)),--(T_LEAVE[END DATE]&gt;=DATE($B$4,$A19,C$11)),ROW(T_LEAVE[LEAVE TYPE]))-ROW(T_LEAVE[#Headers])))))))),"")</f>
        <v>NE</v>
      </c>
      <c r="D19" s="56" t="str">
        <f ca="1">IFERROR(IF(MONTH(DATE(I_RPT_YR,$A19,D$11))&lt;&gt;$A19,"NA",IF(DATE(I_RPT_YR,$A19,D$11)&gt;I_RPT_ED,"NA",IF(DATE($B$4,$A19,D$11)&lt;$AL$3,"NE",IF(AND($AP$3&gt;0,DATE($B$4,$A19,D$11)&gt;$AP$3),"NE",IF(NOT(ISERROR(MATCH(DATE($B$4,$A19,D$11),L_HOLS,0))),"H",IF(INDEX(L_WKNDVAL,WEEKDAY(DATE($B$4,$A19,D$11),1))=1,"WKND",INDEX(T_LEAVE[LEAVE TYPE],SUMPRODUCT(--(T_LEAVE[EMPLOYEE NAME]=I_RPT_EMP),--(T_LEAVE[START DATE]&lt;=DATE($B$4,$A19,D$11)),--(T_LEAVE[END DATE]&gt;=DATE($B$4,$A19,D$11)),ROW(T_LEAVE[LEAVE TYPE]))-ROW(T_LEAVE[#Headers])))))))),"")</f>
        <v>NE</v>
      </c>
      <c r="E19" s="56" t="str">
        <f ca="1">IFERROR(IF(MONTH(DATE(I_RPT_YR,$A19,E$11))&lt;&gt;$A19,"NA",IF(DATE(I_RPT_YR,$A19,E$11)&gt;I_RPT_ED,"NA",IF(DATE($B$4,$A19,E$11)&lt;$AL$3,"NE",IF(AND($AP$3&gt;0,DATE($B$4,$A19,E$11)&gt;$AP$3),"NE",IF(NOT(ISERROR(MATCH(DATE($B$4,$A19,E$11),L_HOLS,0))),"H",IF(INDEX(L_WKNDVAL,WEEKDAY(DATE($B$4,$A19,E$11),1))=1,"WKND",INDEX(T_LEAVE[LEAVE TYPE],SUMPRODUCT(--(T_LEAVE[EMPLOYEE NAME]=I_RPT_EMP),--(T_LEAVE[START DATE]&lt;=DATE($B$4,$A19,E$11)),--(T_LEAVE[END DATE]&gt;=DATE($B$4,$A19,E$11)),ROW(T_LEAVE[LEAVE TYPE]))-ROW(T_LEAVE[#Headers])))))))),"")</f>
        <v>NE</v>
      </c>
      <c r="F19" s="56" t="str">
        <f ca="1">IFERROR(IF(MONTH(DATE(I_RPT_YR,$A19,F$11))&lt;&gt;$A19,"NA",IF(DATE(I_RPT_YR,$A19,F$11)&gt;I_RPT_ED,"NA",IF(DATE($B$4,$A19,F$11)&lt;$AL$3,"NE",IF(AND($AP$3&gt;0,DATE($B$4,$A19,F$11)&gt;$AP$3),"NE",IF(NOT(ISERROR(MATCH(DATE($B$4,$A19,F$11),L_HOLS,0))),"H",IF(INDEX(L_WKNDVAL,WEEKDAY(DATE($B$4,$A19,F$11),1))=1,"WKND",INDEX(T_LEAVE[LEAVE TYPE],SUMPRODUCT(--(T_LEAVE[EMPLOYEE NAME]=I_RPT_EMP),--(T_LEAVE[START DATE]&lt;=DATE($B$4,$A19,F$11)),--(T_LEAVE[END DATE]&gt;=DATE($B$4,$A19,F$11)),ROW(T_LEAVE[LEAVE TYPE]))-ROW(T_LEAVE[#Headers])))))))),"")</f>
        <v>NE</v>
      </c>
      <c r="G19" s="56" t="str">
        <f ca="1">IFERROR(IF(MONTH(DATE(I_RPT_YR,$A19,G$11))&lt;&gt;$A19,"NA",IF(DATE(I_RPT_YR,$A19,G$11)&gt;I_RPT_ED,"NA",IF(DATE($B$4,$A19,G$11)&lt;$AL$3,"NE",IF(AND($AP$3&gt;0,DATE($B$4,$A19,G$11)&gt;$AP$3),"NE",IF(NOT(ISERROR(MATCH(DATE($B$4,$A19,G$11),L_HOLS,0))),"H",IF(INDEX(L_WKNDVAL,WEEKDAY(DATE($B$4,$A19,G$11),1))=1,"WKND",INDEX(T_LEAVE[LEAVE TYPE],SUMPRODUCT(--(T_LEAVE[EMPLOYEE NAME]=I_RPT_EMP),--(T_LEAVE[START DATE]&lt;=DATE($B$4,$A19,G$11)),--(T_LEAVE[END DATE]&gt;=DATE($B$4,$A19,G$11)),ROW(T_LEAVE[LEAVE TYPE]))-ROW(T_LEAVE[#Headers])))))))),"")</f>
        <v>NE</v>
      </c>
      <c r="H19" s="56" t="str">
        <f ca="1">IFERROR(IF(MONTH(DATE(I_RPT_YR,$A19,H$11))&lt;&gt;$A19,"NA",IF(DATE(I_RPT_YR,$A19,H$11)&gt;I_RPT_ED,"NA",IF(DATE($B$4,$A19,H$11)&lt;$AL$3,"NE",IF(AND($AP$3&gt;0,DATE($B$4,$A19,H$11)&gt;$AP$3),"NE",IF(NOT(ISERROR(MATCH(DATE($B$4,$A19,H$11),L_HOLS,0))),"H",IF(INDEX(L_WKNDVAL,WEEKDAY(DATE($B$4,$A19,H$11),1))=1,"WKND",INDEX(T_LEAVE[LEAVE TYPE],SUMPRODUCT(--(T_LEAVE[EMPLOYEE NAME]=I_RPT_EMP),--(T_LEAVE[START DATE]&lt;=DATE($B$4,$A19,H$11)),--(T_LEAVE[END DATE]&gt;=DATE($B$4,$A19,H$11)),ROW(T_LEAVE[LEAVE TYPE]))-ROW(T_LEAVE[#Headers])))))))),"")</f>
        <v>NE</v>
      </c>
      <c r="I19" s="56" t="str">
        <f ca="1">IFERROR(IF(MONTH(DATE(I_RPT_YR,$A19,I$11))&lt;&gt;$A19,"NA",IF(DATE(I_RPT_YR,$A19,I$11)&gt;I_RPT_ED,"NA",IF(DATE($B$4,$A19,I$11)&lt;$AL$3,"NE",IF(AND($AP$3&gt;0,DATE($B$4,$A19,I$11)&gt;$AP$3),"NE",IF(NOT(ISERROR(MATCH(DATE($B$4,$A19,I$11),L_HOLS,0))),"H",IF(INDEX(L_WKNDVAL,WEEKDAY(DATE($B$4,$A19,I$11),1))=1,"WKND",INDEX(T_LEAVE[LEAVE TYPE],SUMPRODUCT(--(T_LEAVE[EMPLOYEE NAME]=I_RPT_EMP),--(T_LEAVE[START DATE]&lt;=DATE($B$4,$A19,I$11)),--(T_LEAVE[END DATE]&gt;=DATE($B$4,$A19,I$11)),ROW(T_LEAVE[LEAVE TYPE]))-ROW(T_LEAVE[#Headers])))))))),"")</f>
        <v>NE</v>
      </c>
      <c r="J19" s="56" t="str">
        <f ca="1">IFERROR(IF(MONTH(DATE(I_RPT_YR,$A19,J$11))&lt;&gt;$A19,"NA",IF(DATE(I_RPT_YR,$A19,J$11)&gt;I_RPT_ED,"NA",IF(DATE($B$4,$A19,J$11)&lt;$AL$3,"NE",IF(AND($AP$3&gt;0,DATE($B$4,$A19,J$11)&gt;$AP$3),"NE",IF(NOT(ISERROR(MATCH(DATE($B$4,$A19,J$11),L_HOLS,0))),"H",IF(INDEX(L_WKNDVAL,WEEKDAY(DATE($B$4,$A19,J$11),1))=1,"WKND",INDEX(T_LEAVE[LEAVE TYPE],SUMPRODUCT(--(T_LEAVE[EMPLOYEE NAME]=I_RPT_EMP),--(T_LEAVE[START DATE]&lt;=DATE($B$4,$A19,J$11)),--(T_LEAVE[END DATE]&gt;=DATE($B$4,$A19,J$11)),ROW(T_LEAVE[LEAVE TYPE]))-ROW(T_LEAVE[#Headers])))))))),"")</f>
        <v>NE</v>
      </c>
      <c r="K19" s="56" t="str">
        <f ca="1">IFERROR(IF(MONTH(DATE(I_RPT_YR,$A19,K$11))&lt;&gt;$A19,"NA",IF(DATE(I_RPT_YR,$A19,K$11)&gt;I_RPT_ED,"NA",IF(DATE($B$4,$A19,K$11)&lt;$AL$3,"NE",IF(AND($AP$3&gt;0,DATE($B$4,$A19,K$11)&gt;$AP$3),"NE",IF(NOT(ISERROR(MATCH(DATE($B$4,$A19,K$11),L_HOLS,0))),"H",IF(INDEX(L_WKNDVAL,WEEKDAY(DATE($B$4,$A19,K$11),1))=1,"WKND",INDEX(T_LEAVE[LEAVE TYPE],SUMPRODUCT(--(T_LEAVE[EMPLOYEE NAME]=I_RPT_EMP),--(T_LEAVE[START DATE]&lt;=DATE($B$4,$A19,K$11)),--(T_LEAVE[END DATE]&gt;=DATE($B$4,$A19,K$11)),ROW(T_LEAVE[LEAVE TYPE]))-ROW(T_LEAVE[#Headers])))))))),"")</f>
        <v>NE</v>
      </c>
      <c r="L19" s="56" t="str">
        <f ca="1">IFERROR(IF(MONTH(DATE(I_RPT_YR,$A19,L$11))&lt;&gt;$A19,"NA",IF(DATE(I_RPT_YR,$A19,L$11)&gt;I_RPT_ED,"NA",IF(DATE($B$4,$A19,L$11)&lt;$AL$3,"NE",IF(AND($AP$3&gt;0,DATE($B$4,$A19,L$11)&gt;$AP$3),"NE",IF(NOT(ISERROR(MATCH(DATE($B$4,$A19,L$11),L_HOLS,0))),"H",IF(INDEX(L_WKNDVAL,WEEKDAY(DATE($B$4,$A19,L$11),1))=1,"WKND",INDEX(T_LEAVE[LEAVE TYPE],SUMPRODUCT(--(T_LEAVE[EMPLOYEE NAME]=I_RPT_EMP),--(T_LEAVE[START DATE]&lt;=DATE($B$4,$A19,L$11)),--(T_LEAVE[END DATE]&gt;=DATE($B$4,$A19,L$11)),ROW(T_LEAVE[LEAVE TYPE]))-ROW(T_LEAVE[#Headers])))))))),"")</f>
        <v>NE</v>
      </c>
      <c r="M19" s="56" t="str">
        <f ca="1">IFERROR(IF(MONTH(DATE(I_RPT_YR,$A19,M$11))&lt;&gt;$A19,"NA",IF(DATE(I_RPT_YR,$A19,M$11)&gt;I_RPT_ED,"NA",IF(DATE($B$4,$A19,M$11)&lt;$AL$3,"NE",IF(AND($AP$3&gt;0,DATE($B$4,$A19,M$11)&gt;$AP$3),"NE",IF(NOT(ISERROR(MATCH(DATE($B$4,$A19,M$11),L_HOLS,0))),"H",IF(INDEX(L_WKNDVAL,WEEKDAY(DATE($B$4,$A19,M$11),1))=1,"WKND",INDEX(T_LEAVE[LEAVE TYPE],SUMPRODUCT(--(T_LEAVE[EMPLOYEE NAME]=I_RPT_EMP),--(T_LEAVE[START DATE]&lt;=DATE($B$4,$A19,M$11)),--(T_LEAVE[END DATE]&gt;=DATE($B$4,$A19,M$11)),ROW(T_LEAVE[LEAVE TYPE]))-ROW(T_LEAVE[#Headers])))))))),"")</f>
        <v>NE</v>
      </c>
      <c r="N19" s="56" t="str">
        <f ca="1">IFERROR(IF(MONTH(DATE(I_RPT_YR,$A19,N$11))&lt;&gt;$A19,"NA",IF(DATE(I_RPT_YR,$A19,N$11)&gt;I_RPT_ED,"NA",IF(DATE($B$4,$A19,N$11)&lt;$AL$3,"NE",IF(AND($AP$3&gt;0,DATE($B$4,$A19,N$11)&gt;$AP$3),"NE",IF(NOT(ISERROR(MATCH(DATE($B$4,$A19,N$11),L_HOLS,0))),"H",IF(INDEX(L_WKNDVAL,WEEKDAY(DATE($B$4,$A19,N$11),1))=1,"WKND",INDEX(T_LEAVE[LEAVE TYPE],SUMPRODUCT(--(T_LEAVE[EMPLOYEE NAME]=I_RPT_EMP),--(T_LEAVE[START DATE]&lt;=DATE($B$4,$A19,N$11)),--(T_LEAVE[END DATE]&gt;=DATE($B$4,$A19,N$11)),ROW(T_LEAVE[LEAVE TYPE]))-ROW(T_LEAVE[#Headers])))))))),"")</f>
        <v>NE</v>
      </c>
      <c r="O19" s="56" t="str">
        <f ca="1">IFERROR(IF(MONTH(DATE(I_RPT_YR,$A19,O$11))&lt;&gt;$A19,"NA",IF(DATE(I_RPT_YR,$A19,O$11)&gt;I_RPT_ED,"NA",IF(DATE($B$4,$A19,O$11)&lt;$AL$3,"NE",IF(AND($AP$3&gt;0,DATE($B$4,$A19,O$11)&gt;$AP$3),"NE",IF(NOT(ISERROR(MATCH(DATE($B$4,$A19,O$11),L_HOLS,0))),"H",IF(INDEX(L_WKNDVAL,WEEKDAY(DATE($B$4,$A19,O$11),1))=1,"WKND",INDEX(T_LEAVE[LEAVE TYPE],SUMPRODUCT(--(T_LEAVE[EMPLOYEE NAME]=I_RPT_EMP),--(T_LEAVE[START DATE]&lt;=DATE($B$4,$A19,O$11)),--(T_LEAVE[END DATE]&gt;=DATE($B$4,$A19,O$11)),ROW(T_LEAVE[LEAVE TYPE]))-ROW(T_LEAVE[#Headers])))))))),"")</f>
        <v>NE</v>
      </c>
      <c r="P19" s="56" t="str">
        <f ca="1">IFERROR(IF(MONTH(DATE(I_RPT_YR,$A19,P$11))&lt;&gt;$A19,"NA",IF(DATE(I_RPT_YR,$A19,P$11)&gt;I_RPT_ED,"NA",IF(DATE($B$4,$A19,P$11)&lt;$AL$3,"NE",IF(AND($AP$3&gt;0,DATE($B$4,$A19,P$11)&gt;$AP$3),"NE",IF(NOT(ISERROR(MATCH(DATE($B$4,$A19,P$11),L_HOLS,0))),"H",IF(INDEX(L_WKNDVAL,WEEKDAY(DATE($B$4,$A19,P$11),1))=1,"WKND",INDEX(T_LEAVE[LEAVE TYPE],SUMPRODUCT(--(T_LEAVE[EMPLOYEE NAME]=I_RPT_EMP),--(T_LEAVE[START DATE]&lt;=DATE($B$4,$A19,P$11)),--(T_LEAVE[END DATE]&gt;=DATE($B$4,$A19,P$11)),ROW(T_LEAVE[LEAVE TYPE]))-ROW(T_LEAVE[#Headers])))))))),"")</f>
        <v>NE</v>
      </c>
      <c r="Q19" s="56" t="str">
        <f ca="1">IFERROR(IF(MONTH(DATE(I_RPT_YR,$A19,Q$11))&lt;&gt;$A19,"NA",IF(DATE(I_RPT_YR,$A19,Q$11)&gt;I_RPT_ED,"NA",IF(DATE($B$4,$A19,Q$11)&lt;$AL$3,"NE",IF(AND($AP$3&gt;0,DATE($B$4,$A19,Q$11)&gt;$AP$3),"NE",IF(NOT(ISERROR(MATCH(DATE($B$4,$A19,Q$11),L_HOLS,0))),"H",IF(INDEX(L_WKNDVAL,WEEKDAY(DATE($B$4,$A19,Q$11),1))=1,"WKND",INDEX(T_LEAVE[LEAVE TYPE],SUMPRODUCT(--(T_LEAVE[EMPLOYEE NAME]=I_RPT_EMP),--(T_LEAVE[START DATE]&lt;=DATE($B$4,$A19,Q$11)),--(T_LEAVE[END DATE]&gt;=DATE($B$4,$A19,Q$11)),ROW(T_LEAVE[LEAVE TYPE]))-ROW(T_LEAVE[#Headers])))))))),"")</f>
        <v>NE</v>
      </c>
      <c r="R19" s="56" t="str">
        <f ca="1">IFERROR(IF(MONTH(DATE(I_RPT_YR,$A19,R$11))&lt;&gt;$A19,"NA",IF(DATE(I_RPT_YR,$A19,R$11)&gt;I_RPT_ED,"NA",IF(DATE($B$4,$A19,R$11)&lt;$AL$3,"NE",IF(AND($AP$3&gt;0,DATE($B$4,$A19,R$11)&gt;$AP$3),"NE",IF(NOT(ISERROR(MATCH(DATE($B$4,$A19,R$11),L_HOLS,0))),"H",IF(INDEX(L_WKNDVAL,WEEKDAY(DATE($B$4,$A19,R$11),1))=1,"WKND",INDEX(T_LEAVE[LEAVE TYPE],SUMPRODUCT(--(T_LEAVE[EMPLOYEE NAME]=I_RPT_EMP),--(T_LEAVE[START DATE]&lt;=DATE($B$4,$A19,R$11)),--(T_LEAVE[END DATE]&gt;=DATE($B$4,$A19,R$11)),ROW(T_LEAVE[LEAVE TYPE]))-ROW(T_LEAVE[#Headers])))))))),"")</f>
        <v>NE</v>
      </c>
      <c r="S19" s="56" t="str">
        <f ca="1">IFERROR(IF(MONTH(DATE(I_RPT_YR,$A19,S$11))&lt;&gt;$A19,"NA",IF(DATE(I_RPT_YR,$A19,S$11)&gt;I_RPT_ED,"NA",IF(DATE($B$4,$A19,S$11)&lt;$AL$3,"NE",IF(AND($AP$3&gt;0,DATE($B$4,$A19,S$11)&gt;$AP$3),"NE",IF(NOT(ISERROR(MATCH(DATE($B$4,$A19,S$11),L_HOLS,0))),"H",IF(INDEX(L_WKNDVAL,WEEKDAY(DATE($B$4,$A19,S$11),1))=1,"WKND",INDEX(T_LEAVE[LEAVE TYPE],SUMPRODUCT(--(T_LEAVE[EMPLOYEE NAME]=I_RPT_EMP),--(T_LEAVE[START DATE]&lt;=DATE($B$4,$A19,S$11)),--(T_LEAVE[END DATE]&gt;=DATE($B$4,$A19,S$11)),ROW(T_LEAVE[LEAVE TYPE]))-ROW(T_LEAVE[#Headers])))))))),"")</f>
        <v>NE</v>
      </c>
      <c r="T19" s="56" t="str">
        <f ca="1">IFERROR(IF(MONTH(DATE(I_RPT_YR,$A19,T$11))&lt;&gt;$A19,"NA",IF(DATE(I_RPT_YR,$A19,T$11)&gt;I_RPT_ED,"NA",IF(DATE($B$4,$A19,T$11)&lt;$AL$3,"NE",IF(AND($AP$3&gt;0,DATE($B$4,$A19,T$11)&gt;$AP$3),"NE",IF(NOT(ISERROR(MATCH(DATE($B$4,$A19,T$11),L_HOLS,0))),"H",IF(INDEX(L_WKNDVAL,WEEKDAY(DATE($B$4,$A19,T$11),1))=1,"WKND",INDEX(T_LEAVE[LEAVE TYPE],SUMPRODUCT(--(T_LEAVE[EMPLOYEE NAME]=I_RPT_EMP),--(T_LEAVE[START DATE]&lt;=DATE($B$4,$A19,T$11)),--(T_LEAVE[END DATE]&gt;=DATE($B$4,$A19,T$11)),ROW(T_LEAVE[LEAVE TYPE]))-ROW(T_LEAVE[#Headers])))))))),"")</f>
        <v>NE</v>
      </c>
      <c r="U19" s="56" t="str">
        <f ca="1">IFERROR(IF(MONTH(DATE(I_RPT_YR,$A19,U$11))&lt;&gt;$A19,"NA",IF(DATE(I_RPT_YR,$A19,U$11)&gt;I_RPT_ED,"NA",IF(DATE($B$4,$A19,U$11)&lt;$AL$3,"NE",IF(AND($AP$3&gt;0,DATE($B$4,$A19,U$11)&gt;$AP$3),"NE",IF(NOT(ISERROR(MATCH(DATE($B$4,$A19,U$11),L_HOLS,0))),"H",IF(INDEX(L_WKNDVAL,WEEKDAY(DATE($B$4,$A19,U$11),1))=1,"WKND",INDEX(T_LEAVE[LEAVE TYPE],SUMPRODUCT(--(T_LEAVE[EMPLOYEE NAME]=I_RPT_EMP),--(T_LEAVE[START DATE]&lt;=DATE($B$4,$A19,U$11)),--(T_LEAVE[END DATE]&gt;=DATE($B$4,$A19,U$11)),ROW(T_LEAVE[LEAVE TYPE]))-ROW(T_LEAVE[#Headers])))))))),"")</f>
        <v>NE</v>
      </c>
      <c r="V19" s="56" t="str">
        <f ca="1">IFERROR(IF(MONTH(DATE(I_RPT_YR,$A19,V$11))&lt;&gt;$A19,"NA",IF(DATE(I_RPT_YR,$A19,V$11)&gt;I_RPT_ED,"NA",IF(DATE($B$4,$A19,V$11)&lt;$AL$3,"NE",IF(AND($AP$3&gt;0,DATE($B$4,$A19,V$11)&gt;$AP$3),"NE",IF(NOT(ISERROR(MATCH(DATE($B$4,$A19,V$11),L_HOLS,0))),"H",IF(INDEX(L_WKNDVAL,WEEKDAY(DATE($B$4,$A19,V$11),1))=1,"WKND",INDEX(T_LEAVE[LEAVE TYPE],SUMPRODUCT(--(T_LEAVE[EMPLOYEE NAME]=I_RPT_EMP),--(T_LEAVE[START DATE]&lt;=DATE($B$4,$A19,V$11)),--(T_LEAVE[END DATE]&gt;=DATE($B$4,$A19,V$11)),ROW(T_LEAVE[LEAVE TYPE]))-ROW(T_LEAVE[#Headers])))))))),"")</f>
        <v>NE</v>
      </c>
      <c r="W19" s="56" t="str">
        <f ca="1">IFERROR(IF(MONTH(DATE(I_RPT_YR,$A19,W$11))&lt;&gt;$A19,"NA",IF(DATE(I_RPT_YR,$A19,W$11)&gt;I_RPT_ED,"NA",IF(DATE($B$4,$A19,W$11)&lt;$AL$3,"NE",IF(AND($AP$3&gt;0,DATE($B$4,$A19,W$11)&gt;$AP$3),"NE",IF(NOT(ISERROR(MATCH(DATE($B$4,$A19,W$11),L_HOLS,0))),"H",IF(INDEX(L_WKNDVAL,WEEKDAY(DATE($B$4,$A19,W$11),1))=1,"WKND",INDEX(T_LEAVE[LEAVE TYPE],SUMPRODUCT(--(T_LEAVE[EMPLOYEE NAME]=I_RPT_EMP),--(T_LEAVE[START DATE]&lt;=DATE($B$4,$A19,W$11)),--(T_LEAVE[END DATE]&gt;=DATE($B$4,$A19,W$11)),ROW(T_LEAVE[LEAVE TYPE]))-ROW(T_LEAVE[#Headers])))))))),"")</f>
        <v>NE</v>
      </c>
      <c r="X19" s="56" t="str">
        <f ca="1">IFERROR(IF(MONTH(DATE(I_RPT_YR,$A19,X$11))&lt;&gt;$A19,"NA",IF(DATE(I_RPT_YR,$A19,X$11)&gt;I_RPT_ED,"NA",IF(DATE($B$4,$A19,X$11)&lt;$AL$3,"NE",IF(AND($AP$3&gt;0,DATE($B$4,$A19,X$11)&gt;$AP$3),"NE",IF(NOT(ISERROR(MATCH(DATE($B$4,$A19,X$11),L_HOLS,0))),"H",IF(INDEX(L_WKNDVAL,WEEKDAY(DATE($B$4,$A19,X$11),1))=1,"WKND",INDEX(T_LEAVE[LEAVE TYPE],SUMPRODUCT(--(T_LEAVE[EMPLOYEE NAME]=I_RPT_EMP),--(T_LEAVE[START DATE]&lt;=DATE($B$4,$A19,X$11)),--(T_LEAVE[END DATE]&gt;=DATE($B$4,$A19,X$11)),ROW(T_LEAVE[LEAVE TYPE]))-ROW(T_LEAVE[#Headers])))))))),"")</f>
        <v>NE</v>
      </c>
      <c r="Y19" s="56" t="str">
        <f ca="1">IFERROR(IF(MONTH(DATE(I_RPT_YR,$A19,Y$11))&lt;&gt;$A19,"NA",IF(DATE(I_RPT_YR,$A19,Y$11)&gt;I_RPT_ED,"NA",IF(DATE($B$4,$A19,Y$11)&lt;$AL$3,"NE",IF(AND($AP$3&gt;0,DATE($B$4,$A19,Y$11)&gt;$AP$3),"NE",IF(NOT(ISERROR(MATCH(DATE($B$4,$A19,Y$11),L_HOLS,0))),"H",IF(INDEX(L_WKNDVAL,WEEKDAY(DATE($B$4,$A19,Y$11),1))=1,"WKND",INDEX(T_LEAVE[LEAVE TYPE],SUMPRODUCT(--(T_LEAVE[EMPLOYEE NAME]=I_RPT_EMP),--(T_LEAVE[START DATE]&lt;=DATE($B$4,$A19,Y$11)),--(T_LEAVE[END DATE]&gt;=DATE($B$4,$A19,Y$11)),ROW(T_LEAVE[LEAVE TYPE]))-ROW(T_LEAVE[#Headers])))))))),"")</f>
        <v>NE</v>
      </c>
      <c r="Z19" s="56" t="str">
        <f ca="1">IFERROR(IF(MONTH(DATE(I_RPT_YR,$A19,Z$11))&lt;&gt;$A19,"NA",IF(DATE(I_RPT_YR,$A19,Z$11)&gt;I_RPT_ED,"NA",IF(DATE($B$4,$A19,Z$11)&lt;$AL$3,"NE",IF(AND($AP$3&gt;0,DATE($B$4,$A19,Z$11)&gt;$AP$3),"NE",IF(NOT(ISERROR(MATCH(DATE($B$4,$A19,Z$11),L_HOLS,0))),"H",IF(INDEX(L_WKNDVAL,WEEKDAY(DATE($B$4,$A19,Z$11),1))=1,"WKND",INDEX(T_LEAVE[LEAVE TYPE],SUMPRODUCT(--(T_LEAVE[EMPLOYEE NAME]=I_RPT_EMP),--(T_LEAVE[START DATE]&lt;=DATE($B$4,$A19,Z$11)),--(T_LEAVE[END DATE]&gt;=DATE($B$4,$A19,Z$11)),ROW(T_LEAVE[LEAVE TYPE]))-ROW(T_LEAVE[#Headers])))))))),"")</f>
        <v>NE</v>
      </c>
      <c r="AA19" s="56" t="str">
        <f ca="1">IFERROR(IF(MONTH(DATE(I_RPT_YR,$A19,AA$11))&lt;&gt;$A19,"NA",IF(DATE(I_RPT_YR,$A19,AA$11)&gt;I_RPT_ED,"NA",IF(DATE($B$4,$A19,AA$11)&lt;$AL$3,"NE",IF(AND($AP$3&gt;0,DATE($B$4,$A19,AA$11)&gt;$AP$3),"NE",IF(NOT(ISERROR(MATCH(DATE($B$4,$A19,AA$11),L_HOLS,0))),"H",IF(INDEX(L_WKNDVAL,WEEKDAY(DATE($B$4,$A19,AA$11),1))=1,"WKND",INDEX(T_LEAVE[LEAVE TYPE],SUMPRODUCT(--(T_LEAVE[EMPLOYEE NAME]=I_RPT_EMP),--(T_LEAVE[START DATE]&lt;=DATE($B$4,$A19,AA$11)),--(T_LEAVE[END DATE]&gt;=DATE($B$4,$A19,AA$11)),ROW(T_LEAVE[LEAVE TYPE]))-ROW(T_LEAVE[#Headers])))))))),"")</f>
        <v>NE</v>
      </c>
      <c r="AB19" s="56" t="str">
        <f ca="1">IFERROR(IF(MONTH(DATE(I_RPT_YR,$A19,AB$11))&lt;&gt;$A19,"NA",IF(DATE(I_RPT_YR,$A19,AB$11)&gt;I_RPT_ED,"NA",IF(DATE($B$4,$A19,AB$11)&lt;$AL$3,"NE",IF(AND($AP$3&gt;0,DATE($B$4,$A19,AB$11)&gt;$AP$3),"NE",IF(NOT(ISERROR(MATCH(DATE($B$4,$A19,AB$11),L_HOLS,0))),"H",IF(INDEX(L_WKNDVAL,WEEKDAY(DATE($B$4,$A19,AB$11),1))=1,"WKND",INDEX(T_LEAVE[LEAVE TYPE],SUMPRODUCT(--(T_LEAVE[EMPLOYEE NAME]=I_RPT_EMP),--(T_LEAVE[START DATE]&lt;=DATE($B$4,$A19,AB$11)),--(T_LEAVE[END DATE]&gt;=DATE($B$4,$A19,AB$11)),ROW(T_LEAVE[LEAVE TYPE]))-ROW(T_LEAVE[#Headers])))))))),"")</f>
        <v>NE</v>
      </c>
      <c r="AC19" s="56" t="str">
        <f ca="1">IFERROR(IF(MONTH(DATE(I_RPT_YR,$A19,AC$11))&lt;&gt;$A19,"NA",IF(DATE(I_RPT_YR,$A19,AC$11)&gt;I_RPT_ED,"NA",IF(DATE($B$4,$A19,AC$11)&lt;$AL$3,"NE",IF(AND($AP$3&gt;0,DATE($B$4,$A19,AC$11)&gt;$AP$3),"NE",IF(NOT(ISERROR(MATCH(DATE($B$4,$A19,AC$11),L_HOLS,0))),"H",IF(INDEX(L_WKNDVAL,WEEKDAY(DATE($B$4,$A19,AC$11),1))=1,"WKND",INDEX(T_LEAVE[LEAVE TYPE],SUMPRODUCT(--(T_LEAVE[EMPLOYEE NAME]=I_RPT_EMP),--(T_LEAVE[START DATE]&lt;=DATE($B$4,$A19,AC$11)),--(T_LEAVE[END DATE]&gt;=DATE($B$4,$A19,AC$11)),ROW(T_LEAVE[LEAVE TYPE]))-ROW(T_LEAVE[#Headers])))))))),"")</f>
        <v>NE</v>
      </c>
      <c r="AD19" s="56" t="str">
        <f ca="1">IFERROR(IF(MONTH(DATE(I_RPT_YR,$A19,AD$11))&lt;&gt;$A19,"NA",IF(DATE(I_RPT_YR,$A19,AD$11)&gt;I_RPT_ED,"NA",IF(DATE($B$4,$A19,AD$11)&lt;$AL$3,"NE",IF(AND($AP$3&gt;0,DATE($B$4,$A19,AD$11)&gt;$AP$3),"NE",IF(NOT(ISERROR(MATCH(DATE($B$4,$A19,AD$11),L_HOLS,0))),"H",IF(INDEX(L_WKNDVAL,WEEKDAY(DATE($B$4,$A19,AD$11),1))=1,"WKND",INDEX(T_LEAVE[LEAVE TYPE],SUMPRODUCT(--(T_LEAVE[EMPLOYEE NAME]=I_RPT_EMP),--(T_LEAVE[START DATE]&lt;=DATE($B$4,$A19,AD$11)),--(T_LEAVE[END DATE]&gt;=DATE($B$4,$A19,AD$11)),ROW(T_LEAVE[LEAVE TYPE]))-ROW(T_LEAVE[#Headers])))))))),"")</f>
        <v>NE</v>
      </c>
      <c r="AE19" s="56" t="str">
        <f ca="1">IFERROR(IF(MONTH(DATE(I_RPT_YR,$A19,AE$11))&lt;&gt;$A19,"NA",IF(DATE(I_RPT_YR,$A19,AE$11)&gt;I_RPT_ED,"NA",IF(DATE($B$4,$A19,AE$11)&lt;$AL$3,"NE",IF(AND($AP$3&gt;0,DATE($B$4,$A19,AE$11)&gt;$AP$3),"NE",IF(NOT(ISERROR(MATCH(DATE($B$4,$A19,AE$11),L_HOLS,0))),"H",IF(INDEX(L_WKNDVAL,WEEKDAY(DATE($B$4,$A19,AE$11),1))=1,"WKND",INDEX(T_LEAVE[LEAVE TYPE],SUMPRODUCT(--(T_LEAVE[EMPLOYEE NAME]=I_RPT_EMP),--(T_LEAVE[START DATE]&lt;=DATE($B$4,$A19,AE$11)),--(T_LEAVE[END DATE]&gt;=DATE($B$4,$A19,AE$11)),ROW(T_LEAVE[LEAVE TYPE]))-ROW(T_LEAVE[#Headers])))))))),"")</f>
        <v>NE</v>
      </c>
      <c r="AF19" s="56" t="str">
        <f ca="1">IFERROR(IF(MONTH(DATE(I_RPT_YR,$A19,AF$11))&lt;&gt;$A19,"NA",IF(DATE(I_RPT_YR,$A19,AF$11)&gt;I_RPT_ED,"NA",IF(DATE($B$4,$A19,AF$11)&lt;$AL$3,"NE",IF(AND($AP$3&gt;0,DATE($B$4,$A19,AF$11)&gt;$AP$3),"NE",IF(NOT(ISERROR(MATCH(DATE($B$4,$A19,AF$11),L_HOLS,0))),"H",IF(INDEX(L_WKNDVAL,WEEKDAY(DATE($B$4,$A19,AF$11),1))=1,"WKND",INDEX(T_LEAVE[LEAVE TYPE],SUMPRODUCT(--(T_LEAVE[EMPLOYEE NAME]=I_RPT_EMP),--(T_LEAVE[START DATE]&lt;=DATE($B$4,$A19,AF$11)),--(T_LEAVE[END DATE]&gt;=DATE($B$4,$A19,AF$11)),ROW(T_LEAVE[LEAVE TYPE]))-ROW(T_LEAVE[#Headers])))))))),"")</f>
        <v>NE</v>
      </c>
      <c r="AG19" s="56" t="str">
        <f ca="1">IFERROR(IF(MONTH(DATE(I_RPT_YR,$A19,AG$11))&lt;&gt;$A19,"NA",IF(DATE(I_RPT_YR,$A19,AG$11)&gt;I_RPT_ED,"NA",IF(DATE($B$4,$A19,AG$11)&lt;$AL$3,"NE",IF(AND($AP$3&gt;0,DATE($B$4,$A19,AG$11)&gt;$AP$3),"NE",IF(NOT(ISERROR(MATCH(DATE($B$4,$A19,AG$11),L_HOLS,0))),"H",IF(INDEX(L_WKNDVAL,WEEKDAY(DATE($B$4,$A19,AG$11),1))=1,"WKND",INDEX(T_LEAVE[LEAVE TYPE],SUMPRODUCT(--(T_LEAVE[EMPLOYEE NAME]=I_RPT_EMP),--(T_LEAVE[START DATE]&lt;=DATE($B$4,$A19,AG$11)),--(T_LEAVE[END DATE]&gt;=DATE($B$4,$A19,AG$11)),ROW(T_LEAVE[LEAVE TYPE]))-ROW(T_LEAVE[#Headers])))))))),"")</f>
        <v>NE</v>
      </c>
      <c r="AH19" s="43"/>
      <c r="AI19" s="44"/>
      <c r="AJ19" s="60">
        <f ca="1">IF(OR(B19&gt;I_RPT_ED,AJ$11=""),"",COUNTIFS($C19:$AG19,AJ$11)*INDEX(T_LEAVETYPE[DAY VALUE],1))</f>
        <v>0</v>
      </c>
      <c r="AK19" s="60">
        <f ca="1">IF(OR($B19&gt;I_RPT_ED,AK$11=""),"",COUNTIFS($C19:$AG19,AK$11)*INDEX(T_LEAVETYPE[DAY VALUE],2))</f>
        <v>0</v>
      </c>
      <c r="AL19" s="58">
        <f ca="1">IF(OR($B19&gt;I_RPT_ED,AL$11=""),"",COUNTIFS($C19:$AG19,AL$11)*INDEX(T_LEAVETYPE[DAY VALUE],3))</f>
        <v>0</v>
      </c>
      <c r="AM19" s="58">
        <f ca="1">IF(OR($B19&gt;I_RPT_ED,AM$11=""),"",COUNTIFS($C19:$AG19,AM$11)*INDEX(T_LEAVETYPE[DAY VALUE],4))</f>
        <v>0</v>
      </c>
      <c r="AN19" s="58">
        <f ca="1">IF(OR($B19&gt;I_RPT_ED,AN$11=""),"",COUNTIFS($C19:$AG19,AN$11)*INDEX(T_LEAVETYPE[DAY VALUE],5))</f>
        <v>0</v>
      </c>
      <c r="AO19" s="58">
        <f t="shared" ca="1" si="4"/>
        <v>0</v>
      </c>
      <c r="AP19" s="59">
        <f t="shared" ca="1" si="5"/>
        <v>0</v>
      </c>
      <c r="AQ19" s="26"/>
    </row>
    <row r="20" spans="1:43" ht="24.95" customHeight="1" x14ac:dyDescent="0.25">
      <c r="A20" s="61">
        <v>9</v>
      </c>
      <c r="B20" s="105">
        <f t="shared" si="3"/>
        <v>42614</v>
      </c>
      <c r="C20" s="56" t="str">
        <f ca="1">IFERROR(IF(MONTH(DATE(I_RPT_YR,$A20,C$11))&lt;&gt;$A20,"NA",IF(DATE(I_RPT_YR,$A20,C$11)&gt;I_RPT_ED,"NA",IF(DATE($B$4,$A20,C$11)&lt;$AL$3,"NE",IF(AND($AP$3&gt;0,DATE($B$4,$A20,C$11)&gt;$AP$3),"NE",IF(NOT(ISERROR(MATCH(DATE($B$4,$A20,C$11),L_HOLS,0))),"H",IF(INDEX(L_WKNDVAL,WEEKDAY(DATE($B$4,$A20,C$11),1))=1,"WKND",INDEX(T_LEAVE[LEAVE TYPE],SUMPRODUCT(--(T_LEAVE[EMPLOYEE NAME]=I_RPT_EMP),--(T_LEAVE[START DATE]&lt;=DATE($B$4,$A20,C$11)),--(T_LEAVE[END DATE]&gt;=DATE($B$4,$A20,C$11)),ROW(T_LEAVE[LEAVE TYPE]))-ROW(T_LEAVE[#Headers])))))))),"")</f>
        <v>NE</v>
      </c>
      <c r="D20" s="56" t="str">
        <f ca="1">IFERROR(IF(MONTH(DATE(I_RPT_YR,$A20,D$11))&lt;&gt;$A20,"NA",IF(DATE(I_RPT_YR,$A20,D$11)&gt;I_RPT_ED,"NA",IF(DATE($B$4,$A20,D$11)&lt;$AL$3,"NE",IF(AND($AP$3&gt;0,DATE($B$4,$A20,D$11)&gt;$AP$3),"NE",IF(NOT(ISERROR(MATCH(DATE($B$4,$A20,D$11),L_HOLS,0))),"H",IF(INDEX(L_WKNDVAL,WEEKDAY(DATE($B$4,$A20,D$11),1))=1,"WKND",INDEX(T_LEAVE[LEAVE TYPE],SUMPRODUCT(--(T_LEAVE[EMPLOYEE NAME]=I_RPT_EMP),--(T_LEAVE[START DATE]&lt;=DATE($B$4,$A20,D$11)),--(T_LEAVE[END DATE]&gt;=DATE($B$4,$A20,D$11)),ROW(T_LEAVE[LEAVE TYPE]))-ROW(T_LEAVE[#Headers])))))))),"")</f>
        <v>NE</v>
      </c>
      <c r="E20" s="56" t="str">
        <f ca="1">IFERROR(IF(MONTH(DATE(I_RPT_YR,$A20,E$11))&lt;&gt;$A20,"NA",IF(DATE(I_RPT_YR,$A20,E$11)&gt;I_RPT_ED,"NA",IF(DATE($B$4,$A20,E$11)&lt;$AL$3,"NE",IF(AND($AP$3&gt;0,DATE($B$4,$A20,E$11)&gt;$AP$3),"NE",IF(NOT(ISERROR(MATCH(DATE($B$4,$A20,E$11),L_HOLS,0))),"H",IF(INDEX(L_WKNDVAL,WEEKDAY(DATE($B$4,$A20,E$11),1))=1,"WKND",INDEX(T_LEAVE[LEAVE TYPE],SUMPRODUCT(--(T_LEAVE[EMPLOYEE NAME]=I_RPT_EMP),--(T_LEAVE[START DATE]&lt;=DATE($B$4,$A20,E$11)),--(T_LEAVE[END DATE]&gt;=DATE($B$4,$A20,E$11)),ROW(T_LEAVE[LEAVE TYPE]))-ROW(T_LEAVE[#Headers])))))))),"")</f>
        <v>NE</v>
      </c>
      <c r="F20" s="56" t="str">
        <f ca="1">IFERROR(IF(MONTH(DATE(I_RPT_YR,$A20,F$11))&lt;&gt;$A20,"NA",IF(DATE(I_RPT_YR,$A20,F$11)&gt;I_RPT_ED,"NA",IF(DATE($B$4,$A20,F$11)&lt;$AL$3,"NE",IF(AND($AP$3&gt;0,DATE($B$4,$A20,F$11)&gt;$AP$3),"NE",IF(NOT(ISERROR(MATCH(DATE($B$4,$A20,F$11),L_HOLS,0))),"H",IF(INDEX(L_WKNDVAL,WEEKDAY(DATE($B$4,$A20,F$11),1))=1,"WKND",INDEX(T_LEAVE[LEAVE TYPE],SUMPRODUCT(--(T_LEAVE[EMPLOYEE NAME]=I_RPT_EMP),--(T_LEAVE[START DATE]&lt;=DATE($B$4,$A20,F$11)),--(T_LEAVE[END DATE]&gt;=DATE($B$4,$A20,F$11)),ROW(T_LEAVE[LEAVE TYPE]))-ROW(T_LEAVE[#Headers])))))))),"")</f>
        <v>NE</v>
      </c>
      <c r="G20" s="56" t="str">
        <f ca="1">IFERROR(IF(MONTH(DATE(I_RPT_YR,$A20,G$11))&lt;&gt;$A20,"NA",IF(DATE(I_RPT_YR,$A20,G$11)&gt;I_RPT_ED,"NA",IF(DATE($B$4,$A20,G$11)&lt;$AL$3,"NE",IF(AND($AP$3&gt;0,DATE($B$4,$A20,G$11)&gt;$AP$3),"NE",IF(NOT(ISERROR(MATCH(DATE($B$4,$A20,G$11),L_HOLS,0))),"H",IF(INDEX(L_WKNDVAL,WEEKDAY(DATE($B$4,$A20,G$11),1))=1,"WKND",INDEX(T_LEAVE[LEAVE TYPE],SUMPRODUCT(--(T_LEAVE[EMPLOYEE NAME]=I_RPT_EMP),--(T_LEAVE[START DATE]&lt;=DATE($B$4,$A20,G$11)),--(T_LEAVE[END DATE]&gt;=DATE($B$4,$A20,G$11)),ROW(T_LEAVE[LEAVE TYPE]))-ROW(T_LEAVE[#Headers])))))))),"")</f>
        <v>NE</v>
      </c>
      <c r="H20" s="56" t="str">
        <f ca="1">IFERROR(IF(MONTH(DATE(I_RPT_YR,$A20,H$11))&lt;&gt;$A20,"NA",IF(DATE(I_RPT_YR,$A20,H$11)&gt;I_RPT_ED,"NA",IF(DATE($B$4,$A20,H$11)&lt;$AL$3,"NE",IF(AND($AP$3&gt;0,DATE($B$4,$A20,H$11)&gt;$AP$3),"NE",IF(NOT(ISERROR(MATCH(DATE($B$4,$A20,H$11),L_HOLS,0))),"H",IF(INDEX(L_WKNDVAL,WEEKDAY(DATE($B$4,$A20,H$11),1))=1,"WKND",INDEX(T_LEAVE[LEAVE TYPE],SUMPRODUCT(--(T_LEAVE[EMPLOYEE NAME]=I_RPT_EMP),--(T_LEAVE[START DATE]&lt;=DATE($B$4,$A20,H$11)),--(T_LEAVE[END DATE]&gt;=DATE($B$4,$A20,H$11)),ROW(T_LEAVE[LEAVE TYPE]))-ROW(T_LEAVE[#Headers])))))))),"")</f>
        <v>NE</v>
      </c>
      <c r="I20" s="56" t="str">
        <f ca="1">IFERROR(IF(MONTH(DATE(I_RPT_YR,$A20,I$11))&lt;&gt;$A20,"NA",IF(DATE(I_RPT_YR,$A20,I$11)&gt;I_RPT_ED,"NA",IF(DATE($B$4,$A20,I$11)&lt;$AL$3,"NE",IF(AND($AP$3&gt;0,DATE($B$4,$A20,I$11)&gt;$AP$3),"NE",IF(NOT(ISERROR(MATCH(DATE($B$4,$A20,I$11),L_HOLS,0))),"H",IF(INDEX(L_WKNDVAL,WEEKDAY(DATE($B$4,$A20,I$11),1))=1,"WKND",INDEX(T_LEAVE[LEAVE TYPE],SUMPRODUCT(--(T_LEAVE[EMPLOYEE NAME]=I_RPT_EMP),--(T_LEAVE[START DATE]&lt;=DATE($B$4,$A20,I$11)),--(T_LEAVE[END DATE]&gt;=DATE($B$4,$A20,I$11)),ROW(T_LEAVE[LEAVE TYPE]))-ROW(T_LEAVE[#Headers])))))))),"")</f>
        <v>NE</v>
      </c>
      <c r="J20" s="56" t="str">
        <f ca="1">IFERROR(IF(MONTH(DATE(I_RPT_YR,$A20,J$11))&lt;&gt;$A20,"NA",IF(DATE(I_RPT_YR,$A20,J$11)&gt;I_RPT_ED,"NA",IF(DATE($B$4,$A20,J$11)&lt;$AL$3,"NE",IF(AND($AP$3&gt;0,DATE($B$4,$A20,J$11)&gt;$AP$3),"NE",IF(NOT(ISERROR(MATCH(DATE($B$4,$A20,J$11),L_HOLS,0))),"H",IF(INDEX(L_WKNDVAL,WEEKDAY(DATE($B$4,$A20,J$11),1))=1,"WKND",INDEX(T_LEAVE[LEAVE TYPE],SUMPRODUCT(--(T_LEAVE[EMPLOYEE NAME]=I_RPT_EMP),--(T_LEAVE[START DATE]&lt;=DATE($B$4,$A20,J$11)),--(T_LEAVE[END DATE]&gt;=DATE($B$4,$A20,J$11)),ROW(T_LEAVE[LEAVE TYPE]))-ROW(T_LEAVE[#Headers])))))))),"")</f>
        <v>NE</v>
      </c>
      <c r="K20" s="56" t="str">
        <f ca="1">IFERROR(IF(MONTH(DATE(I_RPT_YR,$A20,K$11))&lt;&gt;$A20,"NA",IF(DATE(I_RPT_YR,$A20,K$11)&gt;I_RPT_ED,"NA",IF(DATE($B$4,$A20,K$11)&lt;$AL$3,"NE",IF(AND($AP$3&gt;0,DATE($B$4,$A20,K$11)&gt;$AP$3),"NE",IF(NOT(ISERROR(MATCH(DATE($B$4,$A20,K$11),L_HOLS,0))),"H",IF(INDEX(L_WKNDVAL,WEEKDAY(DATE($B$4,$A20,K$11),1))=1,"WKND",INDEX(T_LEAVE[LEAVE TYPE],SUMPRODUCT(--(T_LEAVE[EMPLOYEE NAME]=I_RPT_EMP),--(T_LEAVE[START DATE]&lt;=DATE($B$4,$A20,K$11)),--(T_LEAVE[END DATE]&gt;=DATE($B$4,$A20,K$11)),ROW(T_LEAVE[LEAVE TYPE]))-ROW(T_LEAVE[#Headers])))))))),"")</f>
        <v>NE</v>
      </c>
      <c r="L20" s="56" t="str">
        <f ca="1">IFERROR(IF(MONTH(DATE(I_RPT_YR,$A20,L$11))&lt;&gt;$A20,"NA",IF(DATE(I_RPT_YR,$A20,L$11)&gt;I_RPT_ED,"NA",IF(DATE($B$4,$A20,L$11)&lt;$AL$3,"NE",IF(AND($AP$3&gt;0,DATE($B$4,$A20,L$11)&gt;$AP$3),"NE",IF(NOT(ISERROR(MATCH(DATE($B$4,$A20,L$11),L_HOLS,0))),"H",IF(INDEX(L_WKNDVAL,WEEKDAY(DATE($B$4,$A20,L$11),1))=1,"WKND",INDEX(T_LEAVE[LEAVE TYPE],SUMPRODUCT(--(T_LEAVE[EMPLOYEE NAME]=I_RPT_EMP),--(T_LEAVE[START DATE]&lt;=DATE($B$4,$A20,L$11)),--(T_LEAVE[END DATE]&gt;=DATE($B$4,$A20,L$11)),ROW(T_LEAVE[LEAVE TYPE]))-ROW(T_LEAVE[#Headers])))))))),"")</f>
        <v>NE</v>
      </c>
      <c r="M20" s="56" t="str">
        <f ca="1">IFERROR(IF(MONTH(DATE(I_RPT_YR,$A20,M$11))&lt;&gt;$A20,"NA",IF(DATE(I_RPT_YR,$A20,M$11)&gt;I_RPT_ED,"NA",IF(DATE($B$4,$A20,M$11)&lt;$AL$3,"NE",IF(AND($AP$3&gt;0,DATE($B$4,$A20,M$11)&gt;$AP$3),"NE",IF(NOT(ISERROR(MATCH(DATE($B$4,$A20,M$11),L_HOLS,0))),"H",IF(INDEX(L_WKNDVAL,WEEKDAY(DATE($B$4,$A20,M$11),1))=1,"WKND",INDEX(T_LEAVE[LEAVE TYPE],SUMPRODUCT(--(T_LEAVE[EMPLOYEE NAME]=I_RPT_EMP),--(T_LEAVE[START DATE]&lt;=DATE($B$4,$A20,M$11)),--(T_LEAVE[END DATE]&gt;=DATE($B$4,$A20,M$11)),ROW(T_LEAVE[LEAVE TYPE]))-ROW(T_LEAVE[#Headers])))))))),"")</f>
        <v>NE</v>
      </c>
      <c r="N20" s="56" t="str">
        <f ca="1">IFERROR(IF(MONTH(DATE(I_RPT_YR,$A20,N$11))&lt;&gt;$A20,"NA",IF(DATE(I_RPT_YR,$A20,N$11)&gt;I_RPT_ED,"NA",IF(DATE($B$4,$A20,N$11)&lt;$AL$3,"NE",IF(AND($AP$3&gt;0,DATE($B$4,$A20,N$11)&gt;$AP$3),"NE",IF(NOT(ISERROR(MATCH(DATE($B$4,$A20,N$11),L_HOLS,0))),"H",IF(INDEX(L_WKNDVAL,WEEKDAY(DATE($B$4,$A20,N$11),1))=1,"WKND",INDEX(T_LEAVE[LEAVE TYPE],SUMPRODUCT(--(T_LEAVE[EMPLOYEE NAME]=I_RPT_EMP),--(T_LEAVE[START DATE]&lt;=DATE($B$4,$A20,N$11)),--(T_LEAVE[END DATE]&gt;=DATE($B$4,$A20,N$11)),ROW(T_LEAVE[LEAVE TYPE]))-ROW(T_LEAVE[#Headers])))))))),"")</f>
        <v>NE</v>
      </c>
      <c r="O20" s="56" t="str">
        <f ca="1">IFERROR(IF(MONTH(DATE(I_RPT_YR,$A20,O$11))&lt;&gt;$A20,"NA",IF(DATE(I_RPT_YR,$A20,O$11)&gt;I_RPT_ED,"NA",IF(DATE($B$4,$A20,O$11)&lt;$AL$3,"NE",IF(AND($AP$3&gt;0,DATE($B$4,$A20,O$11)&gt;$AP$3),"NE",IF(NOT(ISERROR(MATCH(DATE($B$4,$A20,O$11),L_HOLS,0))),"H",IF(INDEX(L_WKNDVAL,WEEKDAY(DATE($B$4,$A20,O$11),1))=1,"WKND",INDEX(T_LEAVE[LEAVE TYPE],SUMPRODUCT(--(T_LEAVE[EMPLOYEE NAME]=I_RPT_EMP),--(T_LEAVE[START DATE]&lt;=DATE($B$4,$A20,O$11)),--(T_LEAVE[END DATE]&gt;=DATE($B$4,$A20,O$11)),ROW(T_LEAVE[LEAVE TYPE]))-ROW(T_LEAVE[#Headers])))))))),"")</f>
        <v>NE</v>
      </c>
      <c r="P20" s="56" t="str">
        <f ca="1">IFERROR(IF(MONTH(DATE(I_RPT_YR,$A20,P$11))&lt;&gt;$A20,"NA",IF(DATE(I_RPT_YR,$A20,P$11)&gt;I_RPT_ED,"NA",IF(DATE($B$4,$A20,P$11)&lt;$AL$3,"NE",IF(AND($AP$3&gt;0,DATE($B$4,$A20,P$11)&gt;$AP$3),"NE",IF(NOT(ISERROR(MATCH(DATE($B$4,$A20,P$11),L_HOLS,0))),"H",IF(INDEX(L_WKNDVAL,WEEKDAY(DATE($B$4,$A20,P$11),1))=1,"WKND",INDEX(T_LEAVE[LEAVE TYPE],SUMPRODUCT(--(T_LEAVE[EMPLOYEE NAME]=I_RPT_EMP),--(T_LEAVE[START DATE]&lt;=DATE($B$4,$A20,P$11)),--(T_LEAVE[END DATE]&gt;=DATE($B$4,$A20,P$11)),ROW(T_LEAVE[LEAVE TYPE]))-ROW(T_LEAVE[#Headers])))))))),"")</f>
        <v>NE</v>
      </c>
      <c r="Q20" s="56" t="str">
        <f ca="1">IFERROR(IF(MONTH(DATE(I_RPT_YR,$A20,Q$11))&lt;&gt;$A20,"NA",IF(DATE(I_RPT_YR,$A20,Q$11)&gt;I_RPT_ED,"NA",IF(DATE($B$4,$A20,Q$11)&lt;$AL$3,"NE",IF(AND($AP$3&gt;0,DATE($B$4,$A20,Q$11)&gt;$AP$3),"NE",IF(NOT(ISERROR(MATCH(DATE($B$4,$A20,Q$11),L_HOLS,0))),"H",IF(INDEX(L_WKNDVAL,WEEKDAY(DATE($B$4,$A20,Q$11),1))=1,"WKND",INDEX(T_LEAVE[LEAVE TYPE],SUMPRODUCT(--(T_LEAVE[EMPLOYEE NAME]=I_RPT_EMP),--(T_LEAVE[START DATE]&lt;=DATE($B$4,$A20,Q$11)),--(T_LEAVE[END DATE]&gt;=DATE($B$4,$A20,Q$11)),ROW(T_LEAVE[LEAVE TYPE]))-ROW(T_LEAVE[#Headers])))))))),"")</f>
        <v>NE</v>
      </c>
      <c r="R20" s="56" t="str">
        <f ca="1">IFERROR(IF(MONTH(DATE(I_RPT_YR,$A20,R$11))&lt;&gt;$A20,"NA",IF(DATE(I_RPT_YR,$A20,R$11)&gt;I_RPT_ED,"NA",IF(DATE($B$4,$A20,R$11)&lt;$AL$3,"NE",IF(AND($AP$3&gt;0,DATE($B$4,$A20,R$11)&gt;$AP$3),"NE",IF(NOT(ISERROR(MATCH(DATE($B$4,$A20,R$11),L_HOLS,0))),"H",IF(INDEX(L_WKNDVAL,WEEKDAY(DATE($B$4,$A20,R$11),1))=1,"WKND",INDEX(T_LEAVE[LEAVE TYPE],SUMPRODUCT(--(T_LEAVE[EMPLOYEE NAME]=I_RPT_EMP),--(T_LEAVE[START DATE]&lt;=DATE($B$4,$A20,R$11)),--(T_LEAVE[END DATE]&gt;=DATE($B$4,$A20,R$11)),ROW(T_LEAVE[LEAVE TYPE]))-ROW(T_LEAVE[#Headers])))))))),"")</f>
        <v>NE</v>
      </c>
      <c r="S20" s="56" t="str">
        <f ca="1">IFERROR(IF(MONTH(DATE(I_RPT_YR,$A20,S$11))&lt;&gt;$A20,"NA",IF(DATE(I_RPT_YR,$A20,S$11)&gt;I_RPT_ED,"NA",IF(DATE($B$4,$A20,S$11)&lt;$AL$3,"NE",IF(AND($AP$3&gt;0,DATE($B$4,$A20,S$11)&gt;$AP$3),"NE",IF(NOT(ISERROR(MATCH(DATE($B$4,$A20,S$11),L_HOLS,0))),"H",IF(INDEX(L_WKNDVAL,WEEKDAY(DATE($B$4,$A20,S$11),1))=1,"WKND",INDEX(T_LEAVE[LEAVE TYPE],SUMPRODUCT(--(T_LEAVE[EMPLOYEE NAME]=I_RPT_EMP),--(T_LEAVE[START DATE]&lt;=DATE($B$4,$A20,S$11)),--(T_LEAVE[END DATE]&gt;=DATE($B$4,$A20,S$11)),ROW(T_LEAVE[LEAVE TYPE]))-ROW(T_LEAVE[#Headers])))))))),"")</f>
        <v>NE</v>
      </c>
      <c r="T20" s="56" t="str">
        <f ca="1">IFERROR(IF(MONTH(DATE(I_RPT_YR,$A20,T$11))&lt;&gt;$A20,"NA",IF(DATE(I_RPT_YR,$A20,T$11)&gt;I_RPT_ED,"NA",IF(DATE($B$4,$A20,T$11)&lt;$AL$3,"NE",IF(AND($AP$3&gt;0,DATE($B$4,$A20,T$11)&gt;$AP$3),"NE",IF(NOT(ISERROR(MATCH(DATE($B$4,$A20,T$11),L_HOLS,0))),"H",IF(INDEX(L_WKNDVAL,WEEKDAY(DATE($B$4,$A20,T$11),1))=1,"WKND",INDEX(T_LEAVE[LEAVE TYPE],SUMPRODUCT(--(T_LEAVE[EMPLOYEE NAME]=I_RPT_EMP),--(T_LEAVE[START DATE]&lt;=DATE($B$4,$A20,T$11)),--(T_LEAVE[END DATE]&gt;=DATE($B$4,$A20,T$11)),ROW(T_LEAVE[LEAVE TYPE]))-ROW(T_LEAVE[#Headers])))))))),"")</f>
        <v>NE</v>
      </c>
      <c r="U20" s="56" t="str">
        <f ca="1">IFERROR(IF(MONTH(DATE(I_RPT_YR,$A20,U$11))&lt;&gt;$A20,"NA",IF(DATE(I_RPT_YR,$A20,U$11)&gt;I_RPT_ED,"NA",IF(DATE($B$4,$A20,U$11)&lt;$AL$3,"NE",IF(AND($AP$3&gt;0,DATE($B$4,$A20,U$11)&gt;$AP$3),"NE",IF(NOT(ISERROR(MATCH(DATE($B$4,$A20,U$11),L_HOLS,0))),"H",IF(INDEX(L_WKNDVAL,WEEKDAY(DATE($B$4,$A20,U$11),1))=1,"WKND",INDEX(T_LEAVE[LEAVE TYPE],SUMPRODUCT(--(T_LEAVE[EMPLOYEE NAME]=I_RPT_EMP),--(T_LEAVE[START DATE]&lt;=DATE($B$4,$A20,U$11)),--(T_LEAVE[END DATE]&gt;=DATE($B$4,$A20,U$11)),ROW(T_LEAVE[LEAVE TYPE]))-ROW(T_LEAVE[#Headers])))))))),"")</f>
        <v>NE</v>
      </c>
      <c r="V20" s="56" t="str">
        <f ca="1">IFERROR(IF(MONTH(DATE(I_RPT_YR,$A20,V$11))&lt;&gt;$A20,"NA",IF(DATE(I_RPT_YR,$A20,V$11)&gt;I_RPT_ED,"NA",IF(DATE($B$4,$A20,V$11)&lt;$AL$3,"NE",IF(AND($AP$3&gt;0,DATE($B$4,$A20,V$11)&gt;$AP$3),"NE",IF(NOT(ISERROR(MATCH(DATE($B$4,$A20,V$11),L_HOLS,0))),"H",IF(INDEX(L_WKNDVAL,WEEKDAY(DATE($B$4,$A20,V$11),1))=1,"WKND",INDEX(T_LEAVE[LEAVE TYPE],SUMPRODUCT(--(T_LEAVE[EMPLOYEE NAME]=I_RPT_EMP),--(T_LEAVE[START DATE]&lt;=DATE($B$4,$A20,V$11)),--(T_LEAVE[END DATE]&gt;=DATE($B$4,$A20,V$11)),ROW(T_LEAVE[LEAVE TYPE]))-ROW(T_LEAVE[#Headers])))))))),"")</f>
        <v>NE</v>
      </c>
      <c r="W20" s="56" t="str">
        <f ca="1">IFERROR(IF(MONTH(DATE(I_RPT_YR,$A20,W$11))&lt;&gt;$A20,"NA",IF(DATE(I_RPT_YR,$A20,W$11)&gt;I_RPT_ED,"NA",IF(DATE($B$4,$A20,W$11)&lt;$AL$3,"NE",IF(AND($AP$3&gt;0,DATE($B$4,$A20,W$11)&gt;$AP$3),"NE",IF(NOT(ISERROR(MATCH(DATE($B$4,$A20,W$11),L_HOLS,0))),"H",IF(INDEX(L_WKNDVAL,WEEKDAY(DATE($B$4,$A20,W$11),1))=1,"WKND",INDEX(T_LEAVE[LEAVE TYPE],SUMPRODUCT(--(T_LEAVE[EMPLOYEE NAME]=I_RPT_EMP),--(T_LEAVE[START DATE]&lt;=DATE($B$4,$A20,W$11)),--(T_LEAVE[END DATE]&gt;=DATE($B$4,$A20,W$11)),ROW(T_LEAVE[LEAVE TYPE]))-ROW(T_LEAVE[#Headers])))))))),"")</f>
        <v>NE</v>
      </c>
      <c r="X20" s="56" t="str">
        <f ca="1">IFERROR(IF(MONTH(DATE(I_RPT_YR,$A20,X$11))&lt;&gt;$A20,"NA",IF(DATE(I_RPT_YR,$A20,X$11)&gt;I_RPT_ED,"NA",IF(DATE($B$4,$A20,X$11)&lt;$AL$3,"NE",IF(AND($AP$3&gt;0,DATE($B$4,$A20,X$11)&gt;$AP$3),"NE",IF(NOT(ISERROR(MATCH(DATE($B$4,$A20,X$11),L_HOLS,0))),"H",IF(INDEX(L_WKNDVAL,WEEKDAY(DATE($B$4,$A20,X$11),1))=1,"WKND",INDEX(T_LEAVE[LEAVE TYPE],SUMPRODUCT(--(T_LEAVE[EMPLOYEE NAME]=I_RPT_EMP),--(T_LEAVE[START DATE]&lt;=DATE($B$4,$A20,X$11)),--(T_LEAVE[END DATE]&gt;=DATE($B$4,$A20,X$11)),ROW(T_LEAVE[LEAVE TYPE]))-ROW(T_LEAVE[#Headers])))))))),"")</f>
        <v>NE</v>
      </c>
      <c r="Y20" s="56" t="str">
        <f ca="1">IFERROR(IF(MONTH(DATE(I_RPT_YR,$A20,Y$11))&lt;&gt;$A20,"NA",IF(DATE(I_RPT_YR,$A20,Y$11)&gt;I_RPT_ED,"NA",IF(DATE($B$4,$A20,Y$11)&lt;$AL$3,"NE",IF(AND($AP$3&gt;0,DATE($B$4,$A20,Y$11)&gt;$AP$3),"NE",IF(NOT(ISERROR(MATCH(DATE($B$4,$A20,Y$11),L_HOLS,0))),"H",IF(INDEX(L_WKNDVAL,WEEKDAY(DATE($B$4,$A20,Y$11),1))=1,"WKND",INDEX(T_LEAVE[LEAVE TYPE],SUMPRODUCT(--(T_LEAVE[EMPLOYEE NAME]=I_RPT_EMP),--(T_LEAVE[START DATE]&lt;=DATE($B$4,$A20,Y$11)),--(T_LEAVE[END DATE]&gt;=DATE($B$4,$A20,Y$11)),ROW(T_LEAVE[LEAVE TYPE]))-ROW(T_LEAVE[#Headers])))))))),"")</f>
        <v>NE</v>
      </c>
      <c r="Z20" s="56" t="str">
        <f ca="1">IFERROR(IF(MONTH(DATE(I_RPT_YR,$A20,Z$11))&lt;&gt;$A20,"NA",IF(DATE(I_RPT_YR,$A20,Z$11)&gt;I_RPT_ED,"NA",IF(DATE($B$4,$A20,Z$11)&lt;$AL$3,"NE",IF(AND($AP$3&gt;0,DATE($B$4,$A20,Z$11)&gt;$AP$3),"NE",IF(NOT(ISERROR(MATCH(DATE($B$4,$A20,Z$11),L_HOLS,0))),"H",IF(INDEX(L_WKNDVAL,WEEKDAY(DATE($B$4,$A20,Z$11),1))=1,"WKND",INDEX(T_LEAVE[LEAVE TYPE],SUMPRODUCT(--(T_LEAVE[EMPLOYEE NAME]=I_RPT_EMP),--(T_LEAVE[START DATE]&lt;=DATE($B$4,$A20,Z$11)),--(T_LEAVE[END DATE]&gt;=DATE($B$4,$A20,Z$11)),ROW(T_LEAVE[LEAVE TYPE]))-ROW(T_LEAVE[#Headers])))))))),"")</f>
        <v>NE</v>
      </c>
      <c r="AA20" s="56" t="str">
        <f ca="1">IFERROR(IF(MONTH(DATE(I_RPT_YR,$A20,AA$11))&lt;&gt;$A20,"NA",IF(DATE(I_RPT_YR,$A20,AA$11)&gt;I_RPT_ED,"NA",IF(DATE($B$4,$A20,AA$11)&lt;$AL$3,"NE",IF(AND($AP$3&gt;0,DATE($B$4,$A20,AA$11)&gt;$AP$3),"NE",IF(NOT(ISERROR(MATCH(DATE($B$4,$A20,AA$11),L_HOLS,0))),"H",IF(INDEX(L_WKNDVAL,WEEKDAY(DATE($B$4,$A20,AA$11),1))=1,"WKND",INDEX(T_LEAVE[LEAVE TYPE],SUMPRODUCT(--(T_LEAVE[EMPLOYEE NAME]=I_RPT_EMP),--(T_LEAVE[START DATE]&lt;=DATE($B$4,$A20,AA$11)),--(T_LEAVE[END DATE]&gt;=DATE($B$4,$A20,AA$11)),ROW(T_LEAVE[LEAVE TYPE]))-ROW(T_LEAVE[#Headers])))))))),"")</f>
        <v>NE</v>
      </c>
      <c r="AB20" s="56" t="str">
        <f ca="1">IFERROR(IF(MONTH(DATE(I_RPT_YR,$A20,AB$11))&lt;&gt;$A20,"NA",IF(DATE(I_RPT_YR,$A20,AB$11)&gt;I_RPT_ED,"NA",IF(DATE($B$4,$A20,AB$11)&lt;$AL$3,"NE",IF(AND($AP$3&gt;0,DATE($B$4,$A20,AB$11)&gt;$AP$3),"NE",IF(NOT(ISERROR(MATCH(DATE($B$4,$A20,AB$11),L_HOLS,0))),"H",IF(INDEX(L_WKNDVAL,WEEKDAY(DATE($B$4,$A20,AB$11),1))=1,"WKND",INDEX(T_LEAVE[LEAVE TYPE],SUMPRODUCT(--(T_LEAVE[EMPLOYEE NAME]=I_RPT_EMP),--(T_LEAVE[START DATE]&lt;=DATE($B$4,$A20,AB$11)),--(T_LEAVE[END DATE]&gt;=DATE($B$4,$A20,AB$11)),ROW(T_LEAVE[LEAVE TYPE]))-ROW(T_LEAVE[#Headers])))))))),"")</f>
        <v>NE</v>
      </c>
      <c r="AC20" s="56" t="str">
        <f ca="1">IFERROR(IF(MONTH(DATE(I_RPT_YR,$A20,AC$11))&lt;&gt;$A20,"NA",IF(DATE(I_RPT_YR,$A20,AC$11)&gt;I_RPT_ED,"NA",IF(DATE($B$4,$A20,AC$11)&lt;$AL$3,"NE",IF(AND($AP$3&gt;0,DATE($B$4,$A20,AC$11)&gt;$AP$3),"NE",IF(NOT(ISERROR(MATCH(DATE($B$4,$A20,AC$11),L_HOLS,0))),"H",IF(INDEX(L_WKNDVAL,WEEKDAY(DATE($B$4,$A20,AC$11),1))=1,"WKND",INDEX(T_LEAVE[LEAVE TYPE],SUMPRODUCT(--(T_LEAVE[EMPLOYEE NAME]=I_RPT_EMP),--(T_LEAVE[START DATE]&lt;=DATE($B$4,$A20,AC$11)),--(T_LEAVE[END DATE]&gt;=DATE($B$4,$A20,AC$11)),ROW(T_LEAVE[LEAVE TYPE]))-ROW(T_LEAVE[#Headers])))))))),"")</f>
        <v>NE</v>
      </c>
      <c r="AD20" s="56" t="str">
        <f ca="1">IFERROR(IF(MONTH(DATE(I_RPT_YR,$A20,AD$11))&lt;&gt;$A20,"NA",IF(DATE(I_RPT_YR,$A20,AD$11)&gt;I_RPT_ED,"NA",IF(DATE($B$4,$A20,AD$11)&lt;$AL$3,"NE",IF(AND($AP$3&gt;0,DATE($B$4,$A20,AD$11)&gt;$AP$3),"NE",IF(NOT(ISERROR(MATCH(DATE($B$4,$A20,AD$11),L_HOLS,0))),"H",IF(INDEX(L_WKNDVAL,WEEKDAY(DATE($B$4,$A20,AD$11),1))=1,"WKND",INDEX(T_LEAVE[LEAVE TYPE],SUMPRODUCT(--(T_LEAVE[EMPLOYEE NAME]=I_RPT_EMP),--(T_LEAVE[START DATE]&lt;=DATE($B$4,$A20,AD$11)),--(T_LEAVE[END DATE]&gt;=DATE($B$4,$A20,AD$11)),ROW(T_LEAVE[LEAVE TYPE]))-ROW(T_LEAVE[#Headers])))))))),"")</f>
        <v>NE</v>
      </c>
      <c r="AE20" s="56" t="str">
        <f ca="1">IFERROR(IF(MONTH(DATE(I_RPT_YR,$A20,AE$11))&lt;&gt;$A20,"NA",IF(DATE(I_RPT_YR,$A20,AE$11)&gt;I_RPT_ED,"NA",IF(DATE($B$4,$A20,AE$11)&lt;$AL$3,"NE",IF(AND($AP$3&gt;0,DATE($B$4,$A20,AE$11)&gt;$AP$3),"NE",IF(NOT(ISERROR(MATCH(DATE($B$4,$A20,AE$11),L_HOLS,0))),"H",IF(INDEX(L_WKNDVAL,WEEKDAY(DATE($B$4,$A20,AE$11),1))=1,"WKND",INDEX(T_LEAVE[LEAVE TYPE],SUMPRODUCT(--(T_LEAVE[EMPLOYEE NAME]=I_RPT_EMP),--(T_LEAVE[START DATE]&lt;=DATE($B$4,$A20,AE$11)),--(T_LEAVE[END DATE]&gt;=DATE($B$4,$A20,AE$11)),ROW(T_LEAVE[LEAVE TYPE]))-ROW(T_LEAVE[#Headers])))))))),"")</f>
        <v>NE</v>
      </c>
      <c r="AF20" s="56" t="str">
        <f ca="1">IFERROR(IF(MONTH(DATE(I_RPT_YR,$A20,AF$11))&lt;&gt;$A20,"NA",IF(DATE(I_RPT_YR,$A20,AF$11)&gt;I_RPT_ED,"NA",IF(DATE($B$4,$A20,AF$11)&lt;$AL$3,"NE",IF(AND($AP$3&gt;0,DATE($B$4,$A20,AF$11)&gt;$AP$3),"NE",IF(NOT(ISERROR(MATCH(DATE($B$4,$A20,AF$11),L_HOLS,0))),"H",IF(INDEX(L_WKNDVAL,WEEKDAY(DATE($B$4,$A20,AF$11),1))=1,"WKND",INDEX(T_LEAVE[LEAVE TYPE],SUMPRODUCT(--(T_LEAVE[EMPLOYEE NAME]=I_RPT_EMP),--(T_LEAVE[START DATE]&lt;=DATE($B$4,$A20,AF$11)),--(T_LEAVE[END DATE]&gt;=DATE($B$4,$A20,AF$11)),ROW(T_LEAVE[LEAVE TYPE]))-ROW(T_LEAVE[#Headers])))))))),"")</f>
        <v>NE</v>
      </c>
      <c r="AG20" s="56" t="str">
        <f>IFERROR(IF(MONTH(DATE(I_RPT_YR,$A20,AG$11))&lt;&gt;$A20,"NA",IF(DATE(I_RPT_YR,$A20,AG$11)&gt;I_RPT_ED,"NA",IF(DATE($B$4,$A20,AG$11)&lt;$AL$3,"NE",IF(AND($AP$3&gt;0,DATE($B$4,$A20,AG$11)&gt;$AP$3),"NE",IF(NOT(ISERROR(MATCH(DATE($B$4,$A20,AG$11),L_HOLS,0))),"H",IF(INDEX(L_WKNDVAL,WEEKDAY(DATE($B$4,$A20,AG$11),1))=1,"WKND",INDEX(T_LEAVE[LEAVE TYPE],SUMPRODUCT(--(T_LEAVE[EMPLOYEE NAME]=I_RPT_EMP),--(T_LEAVE[START DATE]&lt;=DATE($B$4,$A20,AG$11)),--(T_LEAVE[END DATE]&gt;=DATE($B$4,$A20,AG$11)),ROW(T_LEAVE[LEAVE TYPE]))-ROW(T_LEAVE[#Headers])))))))),"")</f>
        <v>NA</v>
      </c>
      <c r="AH20" s="43"/>
      <c r="AI20" s="44"/>
      <c r="AJ20" s="60">
        <f ca="1">IF(OR(B20&gt;I_RPT_ED,AJ$11=""),"",COUNTIFS($C20:$AG20,AJ$11)*INDEX(T_LEAVETYPE[DAY VALUE],1))</f>
        <v>0</v>
      </c>
      <c r="AK20" s="60">
        <f ca="1">IF(OR($B20&gt;I_RPT_ED,AK$11=""),"",COUNTIFS($C20:$AG20,AK$11)*INDEX(T_LEAVETYPE[DAY VALUE],2))</f>
        <v>0</v>
      </c>
      <c r="AL20" s="58">
        <f ca="1">IF(OR($B20&gt;I_RPT_ED,AL$11=""),"",COUNTIFS($C20:$AG20,AL$11)*INDEX(T_LEAVETYPE[DAY VALUE],3))</f>
        <v>0</v>
      </c>
      <c r="AM20" s="58">
        <f ca="1">IF(OR($B20&gt;I_RPT_ED,AM$11=""),"",COUNTIFS($C20:$AG20,AM$11)*INDEX(T_LEAVETYPE[DAY VALUE],4))</f>
        <v>0</v>
      </c>
      <c r="AN20" s="58">
        <f ca="1">IF(OR($B20&gt;I_RPT_ED,AN$11=""),"",COUNTIFS($C20:$AG20,AN$11)*INDEX(T_LEAVETYPE[DAY VALUE],5))</f>
        <v>0</v>
      </c>
      <c r="AO20" s="58">
        <f t="shared" ca="1" si="4"/>
        <v>0</v>
      </c>
      <c r="AP20" s="59">
        <f t="shared" ca="1" si="5"/>
        <v>0</v>
      </c>
      <c r="AQ20" s="26"/>
    </row>
    <row r="21" spans="1:43" ht="24.95" customHeight="1" x14ac:dyDescent="0.25">
      <c r="A21" s="61">
        <v>10</v>
      </c>
      <c r="B21" s="105">
        <f t="shared" si="3"/>
        <v>42644</v>
      </c>
      <c r="C21" s="56" t="str">
        <f ca="1">IFERROR(IF(MONTH(DATE(I_RPT_YR,$A21,C$11))&lt;&gt;$A21,"NA",IF(DATE(I_RPT_YR,$A21,C$11)&gt;I_RPT_ED,"NA",IF(DATE($B$4,$A21,C$11)&lt;$AL$3,"NE",IF(AND($AP$3&gt;0,DATE($B$4,$A21,C$11)&gt;$AP$3),"NE",IF(NOT(ISERROR(MATCH(DATE($B$4,$A21,C$11),L_HOLS,0))),"H",IF(INDEX(L_WKNDVAL,WEEKDAY(DATE($B$4,$A21,C$11),1))=1,"WKND",INDEX(T_LEAVE[LEAVE TYPE],SUMPRODUCT(--(T_LEAVE[EMPLOYEE NAME]=I_RPT_EMP),--(T_LEAVE[START DATE]&lt;=DATE($B$4,$A21,C$11)),--(T_LEAVE[END DATE]&gt;=DATE($B$4,$A21,C$11)),ROW(T_LEAVE[LEAVE TYPE]))-ROW(T_LEAVE[#Headers])))))))),"")</f>
        <v>NE</v>
      </c>
      <c r="D21" s="56" t="str">
        <f ca="1">IFERROR(IF(MONTH(DATE(I_RPT_YR,$A21,D$11))&lt;&gt;$A21,"NA",IF(DATE(I_RPT_YR,$A21,D$11)&gt;I_RPT_ED,"NA",IF(DATE($B$4,$A21,D$11)&lt;$AL$3,"NE",IF(AND($AP$3&gt;0,DATE($B$4,$A21,D$11)&gt;$AP$3),"NE",IF(NOT(ISERROR(MATCH(DATE($B$4,$A21,D$11),L_HOLS,0))),"H",IF(INDEX(L_WKNDVAL,WEEKDAY(DATE($B$4,$A21,D$11),1))=1,"WKND",INDEX(T_LEAVE[LEAVE TYPE],SUMPRODUCT(--(T_LEAVE[EMPLOYEE NAME]=I_RPT_EMP),--(T_LEAVE[START DATE]&lt;=DATE($B$4,$A21,D$11)),--(T_LEAVE[END DATE]&gt;=DATE($B$4,$A21,D$11)),ROW(T_LEAVE[LEAVE TYPE]))-ROW(T_LEAVE[#Headers])))))))),"")</f>
        <v>NE</v>
      </c>
      <c r="E21" s="56" t="str">
        <f ca="1">IFERROR(IF(MONTH(DATE(I_RPT_YR,$A21,E$11))&lt;&gt;$A21,"NA",IF(DATE(I_RPT_YR,$A21,E$11)&gt;I_RPT_ED,"NA",IF(DATE($B$4,$A21,E$11)&lt;$AL$3,"NE",IF(AND($AP$3&gt;0,DATE($B$4,$A21,E$11)&gt;$AP$3),"NE",IF(NOT(ISERROR(MATCH(DATE($B$4,$A21,E$11),L_HOLS,0))),"H",IF(INDEX(L_WKNDVAL,WEEKDAY(DATE($B$4,$A21,E$11),1))=1,"WKND",INDEX(T_LEAVE[LEAVE TYPE],SUMPRODUCT(--(T_LEAVE[EMPLOYEE NAME]=I_RPT_EMP),--(T_LEAVE[START DATE]&lt;=DATE($B$4,$A21,E$11)),--(T_LEAVE[END DATE]&gt;=DATE($B$4,$A21,E$11)),ROW(T_LEAVE[LEAVE TYPE]))-ROW(T_LEAVE[#Headers])))))))),"")</f>
        <v>NE</v>
      </c>
      <c r="F21" s="56" t="str">
        <f ca="1">IFERROR(IF(MONTH(DATE(I_RPT_YR,$A21,F$11))&lt;&gt;$A21,"NA",IF(DATE(I_RPT_YR,$A21,F$11)&gt;I_RPT_ED,"NA",IF(DATE($B$4,$A21,F$11)&lt;$AL$3,"NE",IF(AND($AP$3&gt;0,DATE($B$4,$A21,F$11)&gt;$AP$3),"NE",IF(NOT(ISERROR(MATCH(DATE($B$4,$A21,F$11),L_HOLS,0))),"H",IF(INDEX(L_WKNDVAL,WEEKDAY(DATE($B$4,$A21,F$11),1))=1,"WKND",INDEX(T_LEAVE[LEAVE TYPE],SUMPRODUCT(--(T_LEAVE[EMPLOYEE NAME]=I_RPT_EMP),--(T_LEAVE[START DATE]&lt;=DATE($B$4,$A21,F$11)),--(T_LEAVE[END DATE]&gt;=DATE($B$4,$A21,F$11)),ROW(T_LEAVE[LEAVE TYPE]))-ROW(T_LEAVE[#Headers])))))))),"")</f>
        <v>NE</v>
      </c>
      <c r="G21" s="56" t="str">
        <f ca="1">IFERROR(IF(MONTH(DATE(I_RPT_YR,$A21,G$11))&lt;&gt;$A21,"NA",IF(DATE(I_RPT_YR,$A21,G$11)&gt;I_RPT_ED,"NA",IF(DATE($B$4,$A21,G$11)&lt;$AL$3,"NE",IF(AND($AP$3&gt;0,DATE($B$4,$A21,G$11)&gt;$AP$3),"NE",IF(NOT(ISERROR(MATCH(DATE($B$4,$A21,G$11),L_HOLS,0))),"H",IF(INDEX(L_WKNDVAL,WEEKDAY(DATE($B$4,$A21,G$11),1))=1,"WKND",INDEX(T_LEAVE[LEAVE TYPE],SUMPRODUCT(--(T_LEAVE[EMPLOYEE NAME]=I_RPT_EMP),--(T_LEAVE[START DATE]&lt;=DATE($B$4,$A21,G$11)),--(T_LEAVE[END DATE]&gt;=DATE($B$4,$A21,G$11)),ROW(T_LEAVE[LEAVE TYPE]))-ROW(T_LEAVE[#Headers])))))))),"")</f>
        <v>NE</v>
      </c>
      <c r="H21" s="56" t="str">
        <f ca="1">IFERROR(IF(MONTH(DATE(I_RPT_YR,$A21,H$11))&lt;&gt;$A21,"NA",IF(DATE(I_RPT_YR,$A21,H$11)&gt;I_RPT_ED,"NA",IF(DATE($B$4,$A21,H$11)&lt;$AL$3,"NE",IF(AND($AP$3&gt;0,DATE($B$4,$A21,H$11)&gt;$AP$3),"NE",IF(NOT(ISERROR(MATCH(DATE($B$4,$A21,H$11),L_HOLS,0))),"H",IF(INDEX(L_WKNDVAL,WEEKDAY(DATE($B$4,$A21,H$11),1))=1,"WKND",INDEX(T_LEAVE[LEAVE TYPE],SUMPRODUCT(--(T_LEAVE[EMPLOYEE NAME]=I_RPT_EMP),--(T_LEAVE[START DATE]&lt;=DATE($B$4,$A21,H$11)),--(T_LEAVE[END DATE]&gt;=DATE($B$4,$A21,H$11)),ROW(T_LEAVE[LEAVE TYPE]))-ROW(T_LEAVE[#Headers])))))))),"")</f>
        <v>NE</v>
      </c>
      <c r="I21" s="56" t="str">
        <f ca="1">IFERROR(IF(MONTH(DATE(I_RPT_YR,$A21,I$11))&lt;&gt;$A21,"NA",IF(DATE(I_RPT_YR,$A21,I$11)&gt;I_RPT_ED,"NA",IF(DATE($B$4,$A21,I$11)&lt;$AL$3,"NE",IF(AND($AP$3&gt;0,DATE($B$4,$A21,I$11)&gt;$AP$3),"NE",IF(NOT(ISERROR(MATCH(DATE($B$4,$A21,I$11),L_HOLS,0))),"H",IF(INDEX(L_WKNDVAL,WEEKDAY(DATE($B$4,$A21,I$11),1))=1,"WKND",INDEX(T_LEAVE[LEAVE TYPE],SUMPRODUCT(--(T_LEAVE[EMPLOYEE NAME]=I_RPT_EMP),--(T_LEAVE[START DATE]&lt;=DATE($B$4,$A21,I$11)),--(T_LEAVE[END DATE]&gt;=DATE($B$4,$A21,I$11)),ROW(T_LEAVE[LEAVE TYPE]))-ROW(T_LEAVE[#Headers])))))))),"")</f>
        <v>NE</v>
      </c>
      <c r="J21" s="56" t="str">
        <f ca="1">IFERROR(IF(MONTH(DATE(I_RPT_YR,$A21,J$11))&lt;&gt;$A21,"NA",IF(DATE(I_RPT_YR,$A21,J$11)&gt;I_RPT_ED,"NA",IF(DATE($B$4,$A21,J$11)&lt;$AL$3,"NE",IF(AND($AP$3&gt;0,DATE($B$4,$A21,J$11)&gt;$AP$3),"NE",IF(NOT(ISERROR(MATCH(DATE($B$4,$A21,J$11),L_HOLS,0))),"H",IF(INDEX(L_WKNDVAL,WEEKDAY(DATE($B$4,$A21,J$11),1))=1,"WKND",INDEX(T_LEAVE[LEAVE TYPE],SUMPRODUCT(--(T_LEAVE[EMPLOYEE NAME]=I_RPT_EMP),--(T_LEAVE[START DATE]&lt;=DATE($B$4,$A21,J$11)),--(T_LEAVE[END DATE]&gt;=DATE($B$4,$A21,J$11)),ROW(T_LEAVE[LEAVE TYPE]))-ROW(T_LEAVE[#Headers])))))))),"")</f>
        <v>NE</v>
      </c>
      <c r="K21" s="56" t="str">
        <f ca="1">IFERROR(IF(MONTH(DATE(I_RPT_YR,$A21,K$11))&lt;&gt;$A21,"NA",IF(DATE(I_RPT_YR,$A21,K$11)&gt;I_RPT_ED,"NA",IF(DATE($B$4,$A21,K$11)&lt;$AL$3,"NE",IF(AND($AP$3&gt;0,DATE($B$4,$A21,K$11)&gt;$AP$3),"NE",IF(NOT(ISERROR(MATCH(DATE($B$4,$A21,K$11),L_HOLS,0))),"H",IF(INDEX(L_WKNDVAL,WEEKDAY(DATE($B$4,$A21,K$11),1))=1,"WKND",INDEX(T_LEAVE[LEAVE TYPE],SUMPRODUCT(--(T_LEAVE[EMPLOYEE NAME]=I_RPT_EMP),--(T_LEAVE[START DATE]&lt;=DATE($B$4,$A21,K$11)),--(T_LEAVE[END DATE]&gt;=DATE($B$4,$A21,K$11)),ROW(T_LEAVE[LEAVE TYPE]))-ROW(T_LEAVE[#Headers])))))))),"")</f>
        <v>NE</v>
      </c>
      <c r="L21" s="56" t="str">
        <f ca="1">IFERROR(IF(MONTH(DATE(I_RPT_YR,$A21,L$11))&lt;&gt;$A21,"NA",IF(DATE(I_RPT_YR,$A21,L$11)&gt;I_RPT_ED,"NA",IF(DATE($B$4,$A21,L$11)&lt;$AL$3,"NE",IF(AND($AP$3&gt;0,DATE($B$4,$A21,L$11)&gt;$AP$3),"NE",IF(NOT(ISERROR(MATCH(DATE($B$4,$A21,L$11),L_HOLS,0))),"H",IF(INDEX(L_WKNDVAL,WEEKDAY(DATE($B$4,$A21,L$11),1))=1,"WKND",INDEX(T_LEAVE[LEAVE TYPE],SUMPRODUCT(--(T_LEAVE[EMPLOYEE NAME]=I_RPT_EMP),--(T_LEAVE[START DATE]&lt;=DATE($B$4,$A21,L$11)),--(T_LEAVE[END DATE]&gt;=DATE($B$4,$A21,L$11)),ROW(T_LEAVE[LEAVE TYPE]))-ROW(T_LEAVE[#Headers])))))))),"")</f>
        <v>NE</v>
      </c>
      <c r="M21" s="56" t="str">
        <f ca="1">IFERROR(IF(MONTH(DATE(I_RPT_YR,$A21,M$11))&lt;&gt;$A21,"NA",IF(DATE(I_RPT_YR,$A21,M$11)&gt;I_RPT_ED,"NA",IF(DATE($B$4,$A21,M$11)&lt;$AL$3,"NE",IF(AND($AP$3&gt;0,DATE($B$4,$A21,M$11)&gt;$AP$3),"NE",IF(NOT(ISERROR(MATCH(DATE($B$4,$A21,M$11),L_HOLS,0))),"H",IF(INDEX(L_WKNDVAL,WEEKDAY(DATE($B$4,$A21,M$11),1))=1,"WKND",INDEX(T_LEAVE[LEAVE TYPE],SUMPRODUCT(--(T_LEAVE[EMPLOYEE NAME]=I_RPT_EMP),--(T_LEAVE[START DATE]&lt;=DATE($B$4,$A21,M$11)),--(T_LEAVE[END DATE]&gt;=DATE($B$4,$A21,M$11)),ROW(T_LEAVE[LEAVE TYPE]))-ROW(T_LEAVE[#Headers])))))))),"")</f>
        <v>NE</v>
      </c>
      <c r="N21" s="56" t="str">
        <f ca="1">IFERROR(IF(MONTH(DATE(I_RPT_YR,$A21,N$11))&lt;&gt;$A21,"NA",IF(DATE(I_RPT_YR,$A21,N$11)&gt;I_RPT_ED,"NA",IF(DATE($B$4,$A21,N$11)&lt;$AL$3,"NE",IF(AND($AP$3&gt;0,DATE($B$4,$A21,N$11)&gt;$AP$3),"NE",IF(NOT(ISERROR(MATCH(DATE($B$4,$A21,N$11),L_HOLS,0))),"H",IF(INDEX(L_WKNDVAL,WEEKDAY(DATE($B$4,$A21,N$11),1))=1,"WKND",INDEX(T_LEAVE[LEAVE TYPE],SUMPRODUCT(--(T_LEAVE[EMPLOYEE NAME]=I_RPT_EMP),--(T_LEAVE[START DATE]&lt;=DATE($B$4,$A21,N$11)),--(T_LEAVE[END DATE]&gt;=DATE($B$4,$A21,N$11)),ROW(T_LEAVE[LEAVE TYPE]))-ROW(T_LEAVE[#Headers])))))))),"")</f>
        <v>NE</v>
      </c>
      <c r="O21" s="56" t="str">
        <f ca="1">IFERROR(IF(MONTH(DATE(I_RPT_YR,$A21,O$11))&lt;&gt;$A21,"NA",IF(DATE(I_RPT_YR,$A21,O$11)&gt;I_RPT_ED,"NA",IF(DATE($B$4,$A21,O$11)&lt;$AL$3,"NE",IF(AND($AP$3&gt;0,DATE($B$4,$A21,O$11)&gt;$AP$3),"NE",IF(NOT(ISERROR(MATCH(DATE($B$4,$A21,O$11),L_HOLS,0))),"H",IF(INDEX(L_WKNDVAL,WEEKDAY(DATE($B$4,$A21,O$11),1))=1,"WKND",INDEX(T_LEAVE[LEAVE TYPE],SUMPRODUCT(--(T_LEAVE[EMPLOYEE NAME]=I_RPT_EMP),--(T_LEAVE[START DATE]&lt;=DATE($B$4,$A21,O$11)),--(T_LEAVE[END DATE]&gt;=DATE($B$4,$A21,O$11)),ROW(T_LEAVE[LEAVE TYPE]))-ROW(T_LEAVE[#Headers])))))))),"")</f>
        <v>NE</v>
      </c>
      <c r="P21" s="56" t="str">
        <f ca="1">IFERROR(IF(MONTH(DATE(I_RPT_YR,$A21,P$11))&lt;&gt;$A21,"NA",IF(DATE(I_RPT_YR,$A21,P$11)&gt;I_RPT_ED,"NA",IF(DATE($B$4,$A21,P$11)&lt;$AL$3,"NE",IF(AND($AP$3&gt;0,DATE($B$4,$A21,P$11)&gt;$AP$3),"NE",IF(NOT(ISERROR(MATCH(DATE($B$4,$A21,P$11),L_HOLS,0))),"H",IF(INDEX(L_WKNDVAL,WEEKDAY(DATE($B$4,$A21,P$11),1))=1,"WKND",INDEX(T_LEAVE[LEAVE TYPE],SUMPRODUCT(--(T_LEAVE[EMPLOYEE NAME]=I_RPT_EMP),--(T_LEAVE[START DATE]&lt;=DATE($B$4,$A21,P$11)),--(T_LEAVE[END DATE]&gt;=DATE($B$4,$A21,P$11)),ROW(T_LEAVE[LEAVE TYPE]))-ROW(T_LEAVE[#Headers])))))))),"")</f>
        <v>NE</v>
      </c>
      <c r="Q21" s="56" t="str">
        <f ca="1">IFERROR(IF(MONTH(DATE(I_RPT_YR,$A21,Q$11))&lt;&gt;$A21,"NA",IF(DATE(I_RPT_YR,$A21,Q$11)&gt;I_RPT_ED,"NA",IF(DATE($B$4,$A21,Q$11)&lt;$AL$3,"NE",IF(AND($AP$3&gt;0,DATE($B$4,$A21,Q$11)&gt;$AP$3),"NE",IF(NOT(ISERROR(MATCH(DATE($B$4,$A21,Q$11),L_HOLS,0))),"H",IF(INDEX(L_WKNDVAL,WEEKDAY(DATE($B$4,$A21,Q$11),1))=1,"WKND",INDEX(T_LEAVE[LEAVE TYPE],SUMPRODUCT(--(T_LEAVE[EMPLOYEE NAME]=I_RPT_EMP),--(T_LEAVE[START DATE]&lt;=DATE($B$4,$A21,Q$11)),--(T_LEAVE[END DATE]&gt;=DATE($B$4,$A21,Q$11)),ROW(T_LEAVE[LEAVE TYPE]))-ROW(T_LEAVE[#Headers])))))))),"")</f>
        <v>NE</v>
      </c>
      <c r="R21" s="56" t="str">
        <f ca="1">IFERROR(IF(MONTH(DATE(I_RPT_YR,$A21,R$11))&lt;&gt;$A21,"NA",IF(DATE(I_RPT_YR,$A21,R$11)&gt;I_RPT_ED,"NA",IF(DATE($B$4,$A21,R$11)&lt;$AL$3,"NE",IF(AND($AP$3&gt;0,DATE($B$4,$A21,R$11)&gt;$AP$3),"NE",IF(NOT(ISERROR(MATCH(DATE($B$4,$A21,R$11),L_HOLS,0))),"H",IF(INDEX(L_WKNDVAL,WEEKDAY(DATE($B$4,$A21,R$11),1))=1,"WKND",INDEX(T_LEAVE[LEAVE TYPE],SUMPRODUCT(--(T_LEAVE[EMPLOYEE NAME]=I_RPT_EMP),--(T_LEAVE[START DATE]&lt;=DATE($B$4,$A21,R$11)),--(T_LEAVE[END DATE]&gt;=DATE($B$4,$A21,R$11)),ROW(T_LEAVE[LEAVE TYPE]))-ROW(T_LEAVE[#Headers])))))))),"")</f>
        <v>NE</v>
      </c>
      <c r="S21" s="56" t="str">
        <f ca="1">IFERROR(IF(MONTH(DATE(I_RPT_YR,$A21,S$11))&lt;&gt;$A21,"NA",IF(DATE(I_RPT_YR,$A21,S$11)&gt;I_RPT_ED,"NA",IF(DATE($B$4,$A21,S$11)&lt;$AL$3,"NE",IF(AND($AP$3&gt;0,DATE($B$4,$A21,S$11)&gt;$AP$3),"NE",IF(NOT(ISERROR(MATCH(DATE($B$4,$A21,S$11),L_HOLS,0))),"H",IF(INDEX(L_WKNDVAL,WEEKDAY(DATE($B$4,$A21,S$11),1))=1,"WKND",INDEX(T_LEAVE[LEAVE TYPE],SUMPRODUCT(--(T_LEAVE[EMPLOYEE NAME]=I_RPT_EMP),--(T_LEAVE[START DATE]&lt;=DATE($B$4,$A21,S$11)),--(T_LEAVE[END DATE]&gt;=DATE($B$4,$A21,S$11)),ROW(T_LEAVE[LEAVE TYPE]))-ROW(T_LEAVE[#Headers])))))))),"")</f>
        <v>NE</v>
      </c>
      <c r="T21" s="56" t="str">
        <f ca="1">IFERROR(IF(MONTH(DATE(I_RPT_YR,$A21,T$11))&lt;&gt;$A21,"NA",IF(DATE(I_RPT_YR,$A21,T$11)&gt;I_RPT_ED,"NA",IF(DATE($B$4,$A21,T$11)&lt;$AL$3,"NE",IF(AND($AP$3&gt;0,DATE($B$4,$A21,T$11)&gt;$AP$3),"NE",IF(NOT(ISERROR(MATCH(DATE($B$4,$A21,T$11),L_HOLS,0))),"H",IF(INDEX(L_WKNDVAL,WEEKDAY(DATE($B$4,$A21,T$11),1))=1,"WKND",INDEX(T_LEAVE[LEAVE TYPE],SUMPRODUCT(--(T_LEAVE[EMPLOYEE NAME]=I_RPT_EMP),--(T_LEAVE[START DATE]&lt;=DATE($B$4,$A21,T$11)),--(T_LEAVE[END DATE]&gt;=DATE($B$4,$A21,T$11)),ROW(T_LEAVE[LEAVE TYPE]))-ROW(T_LEAVE[#Headers])))))))),"")</f>
        <v>NE</v>
      </c>
      <c r="U21" s="56" t="str">
        <f ca="1">IFERROR(IF(MONTH(DATE(I_RPT_YR,$A21,U$11))&lt;&gt;$A21,"NA",IF(DATE(I_RPT_YR,$A21,U$11)&gt;I_RPT_ED,"NA",IF(DATE($B$4,$A21,U$11)&lt;$AL$3,"NE",IF(AND($AP$3&gt;0,DATE($B$4,$A21,U$11)&gt;$AP$3),"NE",IF(NOT(ISERROR(MATCH(DATE($B$4,$A21,U$11),L_HOLS,0))),"H",IF(INDEX(L_WKNDVAL,WEEKDAY(DATE($B$4,$A21,U$11),1))=1,"WKND",INDEX(T_LEAVE[LEAVE TYPE],SUMPRODUCT(--(T_LEAVE[EMPLOYEE NAME]=I_RPT_EMP),--(T_LEAVE[START DATE]&lt;=DATE($B$4,$A21,U$11)),--(T_LEAVE[END DATE]&gt;=DATE($B$4,$A21,U$11)),ROW(T_LEAVE[LEAVE TYPE]))-ROW(T_LEAVE[#Headers])))))))),"")</f>
        <v>NE</v>
      </c>
      <c r="V21" s="56" t="str">
        <f ca="1">IFERROR(IF(MONTH(DATE(I_RPT_YR,$A21,V$11))&lt;&gt;$A21,"NA",IF(DATE(I_RPT_YR,$A21,V$11)&gt;I_RPT_ED,"NA",IF(DATE($B$4,$A21,V$11)&lt;$AL$3,"NE",IF(AND($AP$3&gt;0,DATE($B$4,$A21,V$11)&gt;$AP$3),"NE",IF(NOT(ISERROR(MATCH(DATE($B$4,$A21,V$11),L_HOLS,0))),"H",IF(INDEX(L_WKNDVAL,WEEKDAY(DATE($B$4,$A21,V$11),1))=1,"WKND",INDEX(T_LEAVE[LEAVE TYPE],SUMPRODUCT(--(T_LEAVE[EMPLOYEE NAME]=I_RPT_EMP),--(T_LEAVE[START DATE]&lt;=DATE($B$4,$A21,V$11)),--(T_LEAVE[END DATE]&gt;=DATE($B$4,$A21,V$11)),ROW(T_LEAVE[LEAVE TYPE]))-ROW(T_LEAVE[#Headers])))))))),"")</f>
        <v>NE</v>
      </c>
      <c r="W21" s="56" t="str">
        <f ca="1">IFERROR(IF(MONTH(DATE(I_RPT_YR,$A21,W$11))&lt;&gt;$A21,"NA",IF(DATE(I_RPT_YR,$A21,W$11)&gt;I_RPT_ED,"NA",IF(DATE($B$4,$A21,W$11)&lt;$AL$3,"NE",IF(AND($AP$3&gt;0,DATE($B$4,$A21,W$11)&gt;$AP$3),"NE",IF(NOT(ISERROR(MATCH(DATE($B$4,$A21,W$11),L_HOLS,0))),"H",IF(INDEX(L_WKNDVAL,WEEKDAY(DATE($B$4,$A21,W$11),1))=1,"WKND",INDEX(T_LEAVE[LEAVE TYPE],SUMPRODUCT(--(T_LEAVE[EMPLOYEE NAME]=I_RPT_EMP),--(T_LEAVE[START DATE]&lt;=DATE($B$4,$A21,W$11)),--(T_LEAVE[END DATE]&gt;=DATE($B$4,$A21,W$11)),ROW(T_LEAVE[LEAVE TYPE]))-ROW(T_LEAVE[#Headers])))))))),"")</f>
        <v>NE</v>
      </c>
      <c r="X21" s="56" t="str">
        <f ca="1">IFERROR(IF(MONTH(DATE(I_RPT_YR,$A21,X$11))&lt;&gt;$A21,"NA",IF(DATE(I_RPT_YR,$A21,X$11)&gt;I_RPT_ED,"NA",IF(DATE($B$4,$A21,X$11)&lt;$AL$3,"NE",IF(AND($AP$3&gt;0,DATE($B$4,$A21,X$11)&gt;$AP$3),"NE",IF(NOT(ISERROR(MATCH(DATE($B$4,$A21,X$11),L_HOLS,0))),"H",IF(INDEX(L_WKNDVAL,WEEKDAY(DATE($B$4,$A21,X$11),1))=1,"WKND",INDEX(T_LEAVE[LEAVE TYPE],SUMPRODUCT(--(T_LEAVE[EMPLOYEE NAME]=I_RPT_EMP),--(T_LEAVE[START DATE]&lt;=DATE($B$4,$A21,X$11)),--(T_LEAVE[END DATE]&gt;=DATE($B$4,$A21,X$11)),ROW(T_LEAVE[LEAVE TYPE]))-ROW(T_LEAVE[#Headers])))))))),"")</f>
        <v>NE</v>
      </c>
      <c r="Y21" s="56" t="str">
        <f ca="1">IFERROR(IF(MONTH(DATE(I_RPT_YR,$A21,Y$11))&lt;&gt;$A21,"NA",IF(DATE(I_RPT_YR,$A21,Y$11)&gt;I_RPT_ED,"NA",IF(DATE($B$4,$A21,Y$11)&lt;$AL$3,"NE",IF(AND($AP$3&gt;0,DATE($B$4,$A21,Y$11)&gt;$AP$3),"NE",IF(NOT(ISERROR(MATCH(DATE($B$4,$A21,Y$11),L_HOLS,0))),"H",IF(INDEX(L_WKNDVAL,WEEKDAY(DATE($B$4,$A21,Y$11),1))=1,"WKND",INDEX(T_LEAVE[LEAVE TYPE],SUMPRODUCT(--(T_LEAVE[EMPLOYEE NAME]=I_RPT_EMP),--(T_LEAVE[START DATE]&lt;=DATE($B$4,$A21,Y$11)),--(T_LEAVE[END DATE]&gt;=DATE($B$4,$A21,Y$11)),ROW(T_LEAVE[LEAVE TYPE]))-ROW(T_LEAVE[#Headers])))))))),"")</f>
        <v>NE</v>
      </c>
      <c r="Z21" s="56" t="str">
        <f ca="1">IFERROR(IF(MONTH(DATE(I_RPT_YR,$A21,Z$11))&lt;&gt;$A21,"NA",IF(DATE(I_RPT_YR,$A21,Z$11)&gt;I_RPT_ED,"NA",IF(DATE($B$4,$A21,Z$11)&lt;$AL$3,"NE",IF(AND($AP$3&gt;0,DATE($B$4,$A21,Z$11)&gt;$AP$3),"NE",IF(NOT(ISERROR(MATCH(DATE($B$4,$A21,Z$11),L_HOLS,0))),"H",IF(INDEX(L_WKNDVAL,WEEKDAY(DATE($B$4,$A21,Z$11),1))=1,"WKND",INDEX(T_LEAVE[LEAVE TYPE],SUMPRODUCT(--(T_LEAVE[EMPLOYEE NAME]=I_RPT_EMP),--(T_LEAVE[START DATE]&lt;=DATE($B$4,$A21,Z$11)),--(T_LEAVE[END DATE]&gt;=DATE($B$4,$A21,Z$11)),ROW(T_LEAVE[LEAVE TYPE]))-ROW(T_LEAVE[#Headers])))))))),"")</f>
        <v>NE</v>
      </c>
      <c r="AA21" s="56" t="str">
        <f ca="1">IFERROR(IF(MONTH(DATE(I_RPT_YR,$A21,AA$11))&lt;&gt;$A21,"NA",IF(DATE(I_RPT_YR,$A21,AA$11)&gt;I_RPT_ED,"NA",IF(DATE($B$4,$A21,AA$11)&lt;$AL$3,"NE",IF(AND($AP$3&gt;0,DATE($B$4,$A21,AA$11)&gt;$AP$3),"NE",IF(NOT(ISERROR(MATCH(DATE($B$4,$A21,AA$11),L_HOLS,0))),"H",IF(INDEX(L_WKNDVAL,WEEKDAY(DATE($B$4,$A21,AA$11),1))=1,"WKND",INDEX(T_LEAVE[LEAVE TYPE],SUMPRODUCT(--(T_LEAVE[EMPLOYEE NAME]=I_RPT_EMP),--(T_LEAVE[START DATE]&lt;=DATE($B$4,$A21,AA$11)),--(T_LEAVE[END DATE]&gt;=DATE($B$4,$A21,AA$11)),ROW(T_LEAVE[LEAVE TYPE]))-ROW(T_LEAVE[#Headers])))))))),"")</f>
        <v>NE</v>
      </c>
      <c r="AB21" s="56" t="str">
        <f ca="1">IFERROR(IF(MONTH(DATE(I_RPT_YR,$A21,AB$11))&lt;&gt;$A21,"NA",IF(DATE(I_RPT_YR,$A21,AB$11)&gt;I_RPT_ED,"NA",IF(DATE($B$4,$A21,AB$11)&lt;$AL$3,"NE",IF(AND($AP$3&gt;0,DATE($B$4,$A21,AB$11)&gt;$AP$3),"NE",IF(NOT(ISERROR(MATCH(DATE($B$4,$A21,AB$11),L_HOLS,0))),"H",IF(INDEX(L_WKNDVAL,WEEKDAY(DATE($B$4,$A21,AB$11),1))=1,"WKND",INDEX(T_LEAVE[LEAVE TYPE],SUMPRODUCT(--(T_LEAVE[EMPLOYEE NAME]=I_RPT_EMP),--(T_LEAVE[START DATE]&lt;=DATE($B$4,$A21,AB$11)),--(T_LEAVE[END DATE]&gt;=DATE($B$4,$A21,AB$11)),ROW(T_LEAVE[LEAVE TYPE]))-ROW(T_LEAVE[#Headers])))))))),"")</f>
        <v>NE</v>
      </c>
      <c r="AC21" s="56" t="str">
        <f ca="1">IFERROR(IF(MONTH(DATE(I_RPT_YR,$A21,AC$11))&lt;&gt;$A21,"NA",IF(DATE(I_RPT_YR,$A21,AC$11)&gt;I_RPT_ED,"NA",IF(DATE($B$4,$A21,AC$11)&lt;$AL$3,"NE",IF(AND($AP$3&gt;0,DATE($B$4,$A21,AC$11)&gt;$AP$3),"NE",IF(NOT(ISERROR(MATCH(DATE($B$4,$A21,AC$11),L_HOLS,0))),"H",IF(INDEX(L_WKNDVAL,WEEKDAY(DATE($B$4,$A21,AC$11),1))=1,"WKND",INDEX(T_LEAVE[LEAVE TYPE],SUMPRODUCT(--(T_LEAVE[EMPLOYEE NAME]=I_RPT_EMP),--(T_LEAVE[START DATE]&lt;=DATE($B$4,$A21,AC$11)),--(T_LEAVE[END DATE]&gt;=DATE($B$4,$A21,AC$11)),ROW(T_LEAVE[LEAVE TYPE]))-ROW(T_LEAVE[#Headers])))))))),"")</f>
        <v>NE</v>
      </c>
      <c r="AD21" s="56" t="str">
        <f ca="1">IFERROR(IF(MONTH(DATE(I_RPT_YR,$A21,AD$11))&lt;&gt;$A21,"NA",IF(DATE(I_RPT_YR,$A21,AD$11)&gt;I_RPT_ED,"NA",IF(DATE($B$4,$A21,AD$11)&lt;$AL$3,"NE",IF(AND($AP$3&gt;0,DATE($B$4,$A21,AD$11)&gt;$AP$3),"NE",IF(NOT(ISERROR(MATCH(DATE($B$4,$A21,AD$11),L_HOLS,0))),"H",IF(INDEX(L_WKNDVAL,WEEKDAY(DATE($B$4,$A21,AD$11),1))=1,"WKND",INDEX(T_LEAVE[LEAVE TYPE],SUMPRODUCT(--(T_LEAVE[EMPLOYEE NAME]=I_RPT_EMP),--(T_LEAVE[START DATE]&lt;=DATE($B$4,$A21,AD$11)),--(T_LEAVE[END DATE]&gt;=DATE($B$4,$A21,AD$11)),ROW(T_LEAVE[LEAVE TYPE]))-ROW(T_LEAVE[#Headers])))))))),"")</f>
        <v>NE</v>
      </c>
      <c r="AE21" s="56" t="str">
        <f ca="1">IFERROR(IF(MONTH(DATE(I_RPT_YR,$A21,AE$11))&lt;&gt;$A21,"NA",IF(DATE(I_RPT_YR,$A21,AE$11)&gt;I_RPT_ED,"NA",IF(DATE($B$4,$A21,AE$11)&lt;$AL$3,"NE",IF(AND($AP$3&gt;0,DATE($B$4,$A21,AE$11)&gt;$AP$3),"NE",IF(NOT(ISERROR(MATCH(DATE($B$4,$A21,AE$11),L_HOLS,0))),"H",IF(INDEX(L_WKNDVAL,WEEKDAY(DATE($B$4,$A21,AE$11),1))=1,"WKND",INDEX(T_LEAVE[LEAVE TYPE],SUMPRODUCT(--(T_LEAVE[EMPLOYEE NAME]=I_RPT_EMP),--(T_LEAVE[START DATE]&lt;=DATE($B$4,$A21,AE$11)),--(T_LEAVE[END DATE]&gt;=DATE($B$4,$A21,AE$11)),ROW(T_LEAVE[LEAVE TYPE]))-ROW(T_LEAVE[#Headers])))))))),"")</f>
        <v>NE</v>
      </c>
      <c r="AF21" s="56" t="str">
        <f ca="1">IFERROR(IF(MONTH(DATE(I_RPT_YR,$A21,AF$11))&lt;&gt;$A21,"NA",IF(DATE(I_RPT_YR,$A21,AF$11)&gt;I_RPT_ED,"NA",IF(DATE($B$4,$A21,AF$11)&lt;$AL$3,"NE",IF(AND($AP$3&gt;0,DATE($B$4,$A21,AF$11)&gt;$AP$3),"NE",IF(NOT(ISERROR(MATCH(DATE($B$4,$A21,AF$11),L_HOLS,0))),"H",IF(INDEX(L_WKNDVAL,WEEKDAY(DATE($B$4,$A21,AF$11),1))=1,"WKND",INDEX(T_LEAVE[LEAVE TYPE],SUMPRODUCT(--(T_LEAVE[EMPLOYEE NAME]=I_RPT_EMP),--(T_LEAVE[START DATE]&lt;=DATE($B$4,$A21,AF$11)),--(T_LEAVE[END DATE]&gt;=DATE($B$4,$A21,AF$11)),ROW(T_LEAVE[LEAVE TYPE]))-ROW(T_LEAVE[#Headers])))))))),"")</f>
        <v>NE</v>
      </c>
      <c r="AG21" s="56" t="str">
        <f ca="1">IFERROR(IF(MONTH(DATE(I_RPT_YR,$A21,AG$11))&lt;&gt;$A21,"NA",IF(DATE(I_RPT_YR,$A21,AG$11)&gt;I_RPT_ED,"NA",IF(DATE($B$4,$A21,AG$11)&lt;$AL$3,"NE",IF(AND($AP$3&gt;0,DATE($B$4,$A21,AG$11)&gt;$AP$3),"NE",IF(NOT(ISERROR(MATCH(DATE($B$4,$A21,AG$11),L_HOLS,0))),"H",IF(INDEX(L_WKNDVAL,WEEKDAY(DATE($B$4,$A21,AG$11),1))=1,"WKND",INDEX(T_LEAVE[LEAVE TYPE],SUMPRODUCT(--(T_LEAVE[EMPLOYEE NAME]=I_RPT_EMP),--(T_LEAVE[START DATE]&lt;=DATE($B$4,$A21,AG$11)),--(T_LEAVE[END DATE]&gt;=DATE($B$4,$A21,AG$11)),ROW(T_LEAVE[LEAVE TYPE]))-ROW(T_LEAVE[#Headers])))))))),"")</f>
        <v>NE</v>
      </c>
      <c r="AH21" s="43"/>
      <c r="AI21" s="44"/>
      <c r="AJ21" s="60">
        <f ca="1">IF(OR(B21&gt;I_RPT_ED,AJ$11=""),"",COUNTIFS($C21:$AG21,AJ$11)*INDEX(T_LEAVETYPE[DAY VALUE],1))</f>
        <v>0</v>
      </c>
      <c r="AK21" s="60">
        <f ca="1">IF(OR($B21&gt;I_RPT_ED,AK$11=""),"",COUNTIFS($C21:$AG21,AK$11)*INDEX(T_LEAVETYPE[DAY VALUE],2))</f>
        <v>0</v>
      </c>
      <c r="AL21" s="58">
        <f ca="1">IF(OR($B21&gt;I_RPT_ED,AL$11=""),"",COUNTIFS($C21:$AG21,AL$11)*INDEX(T_LEAVETYPE[DAY VALUE],3))</f>
        <v>0</v>
      </c>
      <c r="AM21" s="58">
        <f ca="1">IF(OR($B21&gt;I_RPT_ED,AM$11=""),"",COUNTIFS($C21:$AG21,AM$11)*INDEX(T_LEAVETYPE[DAY VALUE],4))</f>
        <v>0</v>
      </c>
      <c r="AN21" s="58">
        <f ca="1">IF(OR($B21&gt;I_RPT_ED,AN$11=""),"",COUNTIFS($C21:$AG21,AN$11)*INDEX(T_LEAVETYPE[DAY VALUE],5))</f>
        <v>0</v>
      </c>
      <c r="AO21" s="58">
        <f t="shared" ca="1" si="4"/>
        <v>0</v>
      </c>
      <c r="AP21" s="59">
        <f t="shared" ca="1" si="5"/>
        <v>0</v>
      </c>
      <c r="AQ21" s="26"/>
    </row>
    <row r="22" spans="1:43" ht="24.95" customHeight="1" x14ac:dyDescent="0.25">
      <c r="A22" s="61">
        <v>11</v>
      </c>
      <c r="B22" s="105">
        <f t="shared" si="3"/>
        <v>42675</v>
      </c>
      <c r="C22" s="56" t="str">
        <f ca="1">IFERROR(IF(MONTH(DATE(I_RPT_YR,$A22,C$11))&lt;&gt;$A22,"NA",IF(DATE(I_RPT_YR,$A22,C$11)&gt;I_RPT_ED,"NA",IF(DATE($B$4,$A22,C$11)&lt;$AL$3,"NE",IF(AND($AP$3&gt;0,DATE($B$4,$A22,C$11)&gt;$AP$3),"NE",IF(NOT(ISERROR(MATCH(DATE($B$4,$A22,C$11),L_HOLS,0))),"H",IF(INDEX(L_WKNDVAL,WEEKDAY(DATE($B$4,$A22,C$11),1))=1,"WKND",INDEX(T_LEAVE[LEAVE TYPE],SUMPRODUCT(--(T_LEAVE[EMPLOYEE NAME]=I_RPT_EMP),--(T_LEAVE[START DATE]&lt;=DATE($B$4,$A22,C$11)),--(T_LEAVE[END DATE]&gt;=DATE($B$4,$A22,C$11)),ROW(T_LEAVE[LEAVE TYPE]))-ROW(T_LEAVE[#Headers])))))))),"")</f>
        <v>NE</v>
      </c>
      <c r="D22" s="56" t="str">
        <f ca="1">IFERROR(IF(MONTH(DATE(I_RPT_YR,$A22,D$11))&lt;&gt;$A22,"NA",IF(DATE(I_RPT_YR,$A22,D$11)&gt;I_RPT_ED,"NA",IF(DATE($B$4,$A22,D$11)&lt;$AL$3,"NE",IF(AND($AP$3&gt;0,DATE($B$4,$A22,D$11)&gt;$AP$3),"NE",IF(NOT(ISERROR(MATCH(DATE($B$4,$A22,D$11),L_HOLS,0))),"H",IF(INDEX(L_WKNDVAL,WEEKDAY(DATE($B$4,$A22,D$11),1))=1,"WKND",INDEX(T_LEAVE[LEAVE TYPE],SUMPRODUCT(--(T_LEAVE[EMPLOYEE NAME]=I_RPT_EMP),--(T_LEAVE[START DATE]&lt;=DATE($B$4,$A22,D$11)),--(T_LEAVE[END DATE]&gt;=DATE($B$4,$A22,D$11)),ROW(T_LEAVE[LEAVE TYPE]))-ROW(T_LEAVE[#Headers])))))))),"")</f>
        <v>NE</v>
      </c>
      <c r="E22" s="56" t="str">
        <f ca="1">IFERROR(IF(MONTH(DATE(I_RPT_YR,$A22,E$11))&lt;&gt;$A22,"NA",IF(DATE(I_RPT_YR,$A22,E$11)&gt;I_RPT_ED,"NA",IF(DATE($B$4,$A22,E$11)&lt;$AL$3,"NE",IF(AND($AP$3&gt;0,DATE($B$4,$A22,E$11)&gt;$AP$3),"NE",IF(NOT(ISERROR(MATCH(DATE($B$4,$A22,E$11),L_HOLS,0))),"H",IF(INDEX(L_WKNDVAL,WEEKDAY(DATE($B$4,$A22,E$11),1))=1,"WKND",INDEX(T_LEAVE[LEAVE TYPE],SUMPRODUCT(--(T_LEAVE[EMPLOYEE NAME]=I_RPT_EMP),--(T_LEAVE[START DATE]&lt;=DATE($B$4,$A22,E$11)),--(T_LEAVE[END DATE]&gt;=DATE($B$4,$A22,E$11)),ROW(T_LEAVE[LEAVE TYPE]))-ROW(T_LEAVE[#Headers])))))))),"")</f>
        <v>NE</v>
      </c>
      <c r="F22" s="56" t="str">
        <f ca="1">IFERROR(IF(MONTH(DATE(I_RPT_YR,$A22,F$11))&lt;&gt;$A22,"NA",IF(DATE(I_RPT_YR,$A22,F$11)&gt;I_RPT_ED,"NA",IF(DATE($B$4,$A22,F$11)&lt;$AL$3,"NE",IF(AND($AP$3&gt;0,DATE($B$4,$A22,F$11)&gt;$AP$3),"NE",IF(NOT(ISERROR(MATCH(DATE($B$4,$A22,F$11),L_HOLS,0))),"H",IF(INDEX(L_WKNDVAL,WEEKDAY(DATE($B$4,$A22,F$11),1))=1,"WKND",INDEX(T_LEAVE[LEAVE TYPE],SUMPRODUCT(--(T_LEAVE[EMPLOYEE NAME]=I_RPT_EMP),--(T_LEAVE[START DATE]&lt;=DATE($B$4,$A22,F$11)),--(T_LEAVE[END DATE]&gt;=DATE($B$4,$A22,F$11)),ROW(T_LEAVE[LEAVE TYPE]))-ROW(T_LEAVE[#Headers])))))))),"")</f>
        <v>NE</v>
      </c>
      <c r="G22" s="56" t="str">
        <f ca="1">IFERROR(IF(MONTH(DATE(I_RPT_YR,$A22,G$11))&lt;&gt;$A22,"NA",IF(DATE(I_RPT_YR,$A22,G$11)&gt;I_RPT_ED,"NA",IF(DATE($B$4,$A22,G$11)&lt;$AL$3,"NE",IF(AND($AP$3&gt;0,DATE($B$4,$A22,G$11)&gt;$AP$3),"NE",IF(NOT(ISERROR(MATCH(DATE($B$4,$A22,G$11),L_HOLS,0))),"H",IF(INDEX(L_WKNDVAL,WEEKDAY(DATE($B$4,$A22,G$11),1))=1,"WKND",INDEX(T_LEAVE[LEAVE TYPE],SUMPRODUCT(--(T_LEAVE[EMPLOYEE NAME]=I_RPT_EMP),--(T_LEAVE[START DATE]&lt;=DATE($B$4,$A22,G$11)),--(T_LEAVE[END DATE]&gt;=DATE($B$4,$A22,G$11)),ROW(T_LEAVE[LEAVE TYPE]))-ROW(T_LEAVE[#Headers])))))))),"")</f>
        <v>NE</v>
      </c>
      <c r="H22" s="56" t="str">
        <f ca="1">IFERROR(IF(MONTH(DATE(I_RPT_YR,$A22,H$11))&lt;&gt;$A22,"NA",IF(DATE(I_RPT_YR,$A22,H$11)&gt;I_RPT_ED,"NA",IF(DATE($B$4,$A22,H$11)&lt;$AL$3,"NE",IF(AND($AP$3&gt;0,DATE($B$4,$A22,H$11)&gt;$AP$3),"NE",IF(NOT(ISERROR(MATCH(DATE($B$4,$A22,H$11),L_HOLS,0))),"H",IF(INDEX(L_WKNDVAL,WEEKDAY(DATE($B$4,$A22,H$11),1))=1,"WKND",INDEX(T_LEAVE[LEAVE TYPE],SUMPRODUCT(--(T_LEAVE[EMPLOYEE NAME]=I_RPT_EMP),--(T_LEAVE[START DATE]&lt;=DATE($B$4,$A22,H$11)),--(T_LEAVE[END DATE]&gt;=DATE($B$4,$A22,H$11)),ROW(T_LEAVE[LEAVE TYPE]))-ROW(T_LEAVE[#Headers])))))))),"")</f>
        <v>NE</v>
      </c>
      <c r="I22" s="56" t="str">
        <f ca="1">IFERROR(IF(MONTH(DATE(I_RPT_YR,$A22,I$11))&lt;&gt;$A22,"NA",IF(DATE(I_RPT_YR,$A22,I$11)&gt;I_RPT_ED,"NA",IF(DATE($B$4,$A22,I$11)&lt;$AL$3,"NE",IF(AND($AP$3&gt;0,DATE($B$4,$A22,I$11)&gt;$AP$3),"NE",IF(NOT(ISERROR(MATCH(DATE($B$4,$A22,I$11),L_HOLS,0))),"H",IF(INDEX(L_WKNDVAL,WEEKDAY(DATE($B$4,$A22,I$11),1))=1,"WKND",INDEX(T_LEAVE[LEAVE TYPE],SUMPRODUCT(--(T_LEAVE[EMPLOYEE NAME]=I_RPT_EMP),--(T_LEAVE[START DATE]&lt;=DATE($B$4,$A22,I$11)),--(T_LEAVE[END DATE]&gt;=DATE($B$4,$A22,I$11)),ROW(T_LEAVE[LEAVE TYPE]))-ROW(T_LEAVE[#Headers])))))))),"")</f>
        <v>NE</v>
      </c>
      <c r="J22" s="56" t="str">
        <f ca="1">IFERROR(IF(MONTH(DATE(I_RPT_YR,$A22,J$11))&lt;&gt;$A22,"NA",IF(DATE(I_RPT_YR,$A22,J$11)&gt;I_RPT_ED,"NA",IF(DATE($B$4,$A22,J$11)&lt;$AL$3,"NE",IF(AND($AP$3&gt;0,DATE($B$4,$A22,J$11)&gt;$AP$3),"NE",IF(NOT(ISERROR(MATCH(DATE($B$4,$A22,J$11),L_HOLS,0))),"H",IF(INDEX(L_WKNDVAL,WEEKDAY(DATE($B$4,$A22,J$11),1))=1,"WKND",INDEX(T_LEAVE[LEAVE TYPE],SUMPRODUCT(--(T_LEAVE[EMPLOYEE NAME]=I_RPT_EMP),--(T_LEAVE[START DATE]&lt;=DATE($B$4,$A22,J$11)),--(T_LEAVE[END DATE]&gt;=DATE($B$4,$A22,J$11)),ROW(T_LEAVE[LEAVE TYPE]))-ROW(T_LEAVE[#Headers])))))))),"")</f>
        <v>NE</v>
      </c>
      <c r="K22" s="56" t="str">
        <f ca="1">IFERROR(IF(MONTH(DATE(I_RPT_YR,$A22,K$11))&lt;&gt;$A22,"NA",IF(DATE(I_RPT_YR,$A22,K$11)&gt;I_RPT_ED,"NA",IF(DATE($B$4,$A22,K$11)&lt;$AL$3,"NE",IF(AND($AP$3&gt;0,DATE($B$4,$A22,K$11)&gt;$AP$3),"NE",IF(NOT(ISERROR(MATCH(DATE($B$4,$A22,K$11),L_HOLS,0))),"H",IF(INDEX(L_WKNDVAL,WEEKDAY(DATE($B$4,$A22,K$11),1))=1,"WKND",INDEX(T_LEAVE[LEAVE TYPE],SUMPRODUCT(--(T_LEAVE[EMPLOYEE NAME]=I_RPT_EMP),--(T_LEAVE[START DATE]&lt;=DATE($B$4,$A22,K$11)),--(T_LEAVE[END DATE]&gt;=DATE($B$4,$A22,K$11)),ROW(T_LEAVE[LEAVE TYPE]))-ROW(T_LEAVE[#Headers])))))))),"")</f>
        <v>NE</v>
      </c>
      <c r="L22" s="56" t="str">
        <f ca="1">IFERROR(IF(MONTH(DATE(I_RPT_YR,$A22,L$11))&lt;&gt;$A22,"NA",IF(DATE(I_RPT_YR,$A22,L$11)&gt;I_RPT_ED,"NA",IF(DATE($B$4,$A22,L$11)&lt;$AL$3,"NE",IF(AND($AP$3&gt;0,DATE($B$4,$A22,L$11)&gt;$AP$3),"NE",IF(NOT(ISERROR(MATCH(DATE($B$4,$A22,L$11),L_HOLS,0))),"H",IF(INDEX(L_WKNDVAL,WEEKDAY(DATE($B$4,$A22,L$11),1))=1,"WKND",INDEX(T_LEAVE[LEAVE TYPE],SUMPRODUCT(--(T_LEAVE[EMPLOYEE NAME]=I_RPT_EMP),--(T_LEAVE[START DATE]&lt;=DATE($B$4,$A22,L$11)),--(T_LEAVE[END DATE]&gt;=DATE($B$4,$A22,L$11)),ROW(T_LEAVE[LEAVE TYPE]))-ROW(T_LEAVE[#Headers])))))))),"")</f>
        <v>NE</v>
      </c>
      <c r="M22" s="56" t="str">
        <f ca="1">IFERROR(IF(MONTH(DATE(I_RPT_YR,$A22,M$11))&lt;&gt;$A22,"NA",IF(DATE(I_RPT_YR,$A22,M$11)&gt;I_RPT_ED,"NA",IF(DATE($B$4,$A22,M$11)&lt;$AL$3,"NE",IF(AND($AP$3&gt;0,DATE($B$4,$A22,M$11)&gt;$AP$3),"NE",IF(NOT(ISERROR(MATCH(DATE($B$4,$A22,M$11),L_HOLS,0))),"H",IF(INDEX(L_WKNDVAL,WEEKDAY(DATE($B$4,$A22,M$11),1))=1,"WKND",INDEX(T_LEAVE[LEAVE TYPE],SUMPRODUCT(--(T_LEAVE[EMPLOYEE NAME]=I_RPT_EMP),--(T_LEAVE[START DATE]&lt;=DATE($B$4,$A22,M$11)),--(T_LEAVE[END DATE]&gt;=DATE($B$4,$A22,M$11)),ROW(T_LEAVE[LEAVE TYPE]))-ROW(T_LEAVE[#Headers])))))))),"")</f>
        <v>NE</v>
      </c>
      <c r="N22" s="56" t="str">
        <f ca="1">IFERROR(IF(MONTH(DATE(I_RPT_YR,$A22,N$11))&lt;&gt;$A22,"NA",IF(DATE(I_RPT_YR,$A22,N$11)&gt;I_RPT_ED,"NA",IF(DATE($B$4,$A22,N$11)&lt;$AL$3,"NE",IF(AND($AP$3&gt;0,DATE($B$4,$A22,N$11)&gt;$AP$3),"NE",IF(NOT(ISERROR(MATCH(DATE($B$4,$A22,N$11),L_HOLS,0))),"H",IF(INDEX(L_WKNDVAL,WEEKDAY(DATE($B$4,$A22,N$11),1))=1,"WKND",INDEX(T_LEAVE[LEAVE TYPE],SUMPRODUCT(--(T_LEAVE[EMPLOYEE NAME]=I_RPT_EMP),--(T_LEAVE[START DATE]&lt;=DATE($B$4,$A22,N$11)),--(T_LEAVE[END DATE]&gt;=DATE($B$4,$A22,N$11)),ROW(T_LEAVE[LEAVE TYPE]))-ROW(T_LEAVE[#Headers])))))))),"")</f>
        <v>NE</v>
      </c>
      <c r="O22" s="56" t="str">
        <f ca="1">IFERROR(IF(MONTH(DATE(I_RPT_YR,$A22,O$11))&lt;&gt;$A22,"NA",IF(DATE(I_RPT_YR,$A22,O$11)&gt;I_RPT_ED,"NA",IF(DATE($B$4,$A22,O$11)&lt;$AL$3,"NE",IF(AND($AP$3&gt;0,DATE($B$4,$A22,O$11)&gt;$AP$3),"NE",IF(NOT(ISERROR(MATCH(DATE($B$4,$A22,O$11),L_HOLS,0))),"H",IF(INDEX(L_WKNDVAL,WEEKDAY(DATE($B$4,$A22,O$11),1))=1,"WKND",INDEX(T_LEAVE[LEAVE TYPE],SUMPRODUCT(--(T_LEAVE[EMPLOYEE NAME]=I_RPT_EMP),--(T_LEAVE[START DATE]&lt;=DATE($B$4,$A22,O$11)),--(T_LEAVE[END DATE]&gt;=DATE($B$4,$A22,O$11)),ROW(T_LEAVE[LEAVE TYPE]))-ROW(T_LEAVE[#Headers])))))))),"")</f>
        <v>NE</v>
      </c>
      <c r="P22" s="56" t="str">
        <f ca="1">IFERROR(IF(MONTH(DATE(I_RPT_YR,$A22,P$11))&lt;&gt;$A22,"NA",IF(DATE(I_RPT_YR,$A22,P$11)&gt;I_RPT_ED,"NA",IF(DATE($B$4,$A22,P$11)&lt;$AL$3,"NE",IF(AND($AP$3&gt;0,DATE($B$4,$A22,P$11)&gt;$AP$3),"NE",IF(NOT(ISERROR(MATCH(DATE($B$4,$A22,P$11),L_HOLS,0))),"H",IF(INDEX(L_WKNDVAL,WEEKDAY(DATE($B$4,$A22,P$11),1))=1,"WKND",INDEX(T_LEAVE[LEAVE TYPE],SUMPRODUCT(--(T_LEAVE[EMPLOYEE NAME]=I_RPT_EMP),--(T_LEAVE[START DATE]&lt;=DATE($B$4,$A22,P$11)),--(T_LEAVE[END DATE]&gt;=DATE($B$4,$A22,P$11)),ROW(T_LEAVE[LEAVE TYPE]))-ROW(T_LEAVE[#Headers])))))))),"")</f>
        <v>NE</v>
      </c>
      <c r="Q22" s="56" t="str">
        <f ca="1">IFERROR(IF(MONTH(DATE(I_RPT_YR,$A22,Q$11))&lt;&gt;$A22,"NA",IF(DATE(I_RPT_YR,$A22,Q$11)&gt;I_RPT_ED,"NA",IF(DATE($B$4,$A22,Q$11)&lt;$AL$3,"NE",IF(AND($AP$3&gt;0,DATE($B$4,$A22,Q$11)&gt;$AP$3),"NE",IF(NOT(ISERROR(MATCH(DATE($B$4,$A22,Q$11),L_HOLS,0))),"H",IF(INDEX(L_WKNDVAL,WEEKDAY(DATE($B$4,$A22,Q$11),1))=1,"WKND",INDEX(T_LEAVE[LEAVE TYPE],SUMPRODUCT(--(T_LEAVE[EMPLOYEE NAME]=I_RPT_EMP),--(T_LEAVE[START DATE]&lt;=DATE($B$4,$A22,Q$11)),--(T_LEAVE[END DATE]&gt;=DATE($B$4,$A22,Q$11)),ROW(T_LEAVE[LEAVE TYPE]))-ROW(T_LEAVE[#Headers])))))))),"")</f>
        <v>NE</v>
      </c>
      <c r="R22" s="56" t="str">
        <f ca="1">IFERROR(IF(MONTH(DATE(I_RPT_YR,$A22,R$11))&lt;&gt;$A22,"NA",IF(DATE(I_RPT_YR,$A22,R$11)&gt;I_RPT_ED,"NA",IF(DATE($B$4,$A22,R$11)&lt;$AL$3,"NE",IF(AND($AP$3&gt;0,DATE($B$4,$A22,R$11)&gt;$AP$3),"NE",IF(NOT(ISERROR(MATCH(DATE($B$4,$A22,R$11),L_HOLS,0))),"H",IF(INDEX(L_WKNDVAL,WEEKDAY(DATE($B$4,$A22,R$11),1))=1,"WKND",INDEX(T_LEAVE[LEAVE TYPE],SUMPRODUCT(--(T_LEAVE[EMPLOYEE NAME]=I_RPT_EMP),--(T_LEAVE[START DATE]&lt;=DATE($B$4,$A22,R$11)),--(T_LEAVE[END DATE]&gt;=DATE($B$4,$A22,R$11)),ROW(T_LEAVE[LEAVE TYPE]))-ROW(T_LEAVE[#Headers])))))))),"")</f>
        <v>NE</v>
      </c>
      <c r="S22" s="56" t="str">
        <f ca="1">IFERROR(IF(MONTH(DATE(I_RPT_YR,$A22,S$11))&lt;&gt;$A22,"NA",IF(DATE(I_RPT_YR,$A22,S$11)&gt;I_RPT_ED,"NA",IF(DATE($B$4,$A22,S$11)&lt;$AL$3,"NE",IF(AND($AP$3&gt;0,DATE($B$4,$A22,S$11)&gt;$AP$3),"NE",IF(NOT(ISERROR(MATCH(DATE($B$4,$A22,S$11),L_HOLS,0))),"H",IF(INDEX(L_WKNDVAL,WEEKDAY(DATE($B$4,$A22,S$11),1))=1,"WKND",INDEX(T_LEAVE[LEAVE TYPE],SUMPRODUCT(--(T_LEAVE[EMPLOYEE NAME]=I_RPT_EMP),--(T_LEAVE[START DATE]&lt;=DATE($B$4,$A22,S$11)),--(T_LEAVE[END DATE]&gt;=DATE($B$4,$A22,S$11)),ROW(T_LEAVE[LEAVE TYPE]))-ROW(T_LEAVE[#Headers])))))))),"")</f>
        <v>NE</v>
      </c>
      <c r="T22" s="56" t="str">
        <f ca="1">IFERROR(IF(MONTH(DATE(I_RPT_YR,$A22,T$11))&lt;&gt;$A22,"NA",IF(DATE(I_RPT_YR,$A22,T$11)&gt;I_RPT_ED,"NA",IF(DATE($B$4,$A22,T$11)&lt;$AL$3,"NE",IF(AND($AP$3&gt;0,DATE($B$4,$A22,T$11)&gt;$AP$3),"NE",IF(NOT(ISERROR(MATCH(DATE($B$4,$A22,T$11),L_HOLS,0))),"H",IF(INDEX(L_WKNDVAL,WEEKDAY(DATE($B$4,$A22,T$11),1))=1,"WKND",INDEX(T_LEAVE[LEAVE TYPE],SUMPRODUCT(--(T_LEAVE[EMPLOYEE NAME]=I_RPT_EMP),--(T_LEAVE[START DATE]&lt;=DATE($B$4,$A22,T$11)),--(T_LEAVE[END DATE]&gt;=DATE($B$4,$A22,T$11)),ROW(T_LEAVE[LEAVE TYPE]))-ROW(T_LEAVE[#Headers])))))))),"")</f>
        <v>NE</v>
      </c>
      <c r="U22" s="56" t="str">
        <f ca="1">IFERROR(IF(MONTH(DATE(I_RPT_YR,$A22,U$11))&lt;&gt;$A22,"NA",IF(DATE(I_RPT_YR,$A22,U$11)&gt;I_RPT_ED,"NA",IF(DATE($B$4,$A22,U$11)&lt;$AL$3,"NE",IF(AND($AP$3&gt;0,DATE($B$4,$A22,U$11)&gt;$AP$3),"NE",IF(NOT(ISERROR(MATCH(DATE($B$4,$A22,U$11),L_HOLS,0))),"H",IF(INDEX(L_WKNDVAL,WEEKDAY(DATE($B$4,$A22,U$11),1))=1,"WKND",INDEX(T_LEAVE[LEAVE TYPE],SUMPRODUCT(--(T_LEAVE[EMPLOYEE NAME]=I_RPT_EMP),--(T_LEAVE[START DATE]&lt;=DATE($B$4,$A22,U$11)),--(T_LEAVE[END DATE]&gt;=DATE($B$4,$A22,U$11)),ROW(T_LEAVE[LEAVE TYPE]))-ROW(T_LEAVE[#Headers])))))))),"")</f>
        <v>NE</v>
      </c>
      <c r="V22" s="56" t="str">
        <f ca="1">IFERROR(IF(MONTH(DATE(I_RPT_YR,$A22,V$11))&lt;&gt;$A22,"NA",IF(DATE(I_RPT_YR,$A22,V$11)&gt;I_RPT_ED,"NA",IF(DATE($B$4,$A22,V$11)&lt;$AL$3,"NE",IF(AND($AP$3&gt;0,DATE($B$4,$A22,V$11)&gt;$AP$3),"NE",IF(NOT(ISERROR(MATCH(DATE($B$4,$A22,V$11),L_HOLS,0))),"H",IF(INDEX(L_WKNDVAL,WEEKDAY(DATE($B$4,$A22,V$11),1))=1,"WKND",INDEX(T_LEAVE[LEAVE TYPE],SUMPRODUCT(--(T_LEAVE[EMPLOYEE NAME]=I_RPT_EMP),--(T_LEAVE[START DATE]&lt;=DATE($B$4,$A22,V$11)),--(T_LEAVE[END DATE]&gt;=DATE($B$4,$A22,V$11)),ROW(T_LEAVE[LEAVE TYPE]))-ROW(T_LEAVE[#Headers])))))))),"")</f>
        <v>NE</v>
      </c>
      <c r="W22" s="56" t="str">
        <f ca="1">IFERROR(IF(MONTH(DATE(I_RPT_YR,$A22,W$11))&lt;&gt;$A22,"NA",IF(DATE(I_RPT_YR,$A22,W$11)&gt;I_RPT_ED,"NA",IF(DATE($B$4,$A22,W$11)&lt;$AL$3,"NE",IF(AND($AP$3&gt;0,DATE($B$4,$A22,W$11)&gt;$AP$3),"NE",IF(NOT(ISERROR(MATCH(DATE($B$4,$A22,W$11),L_HOLS,0))),"H",IF(INDEX(L_WKNDVAL,WEEKDAY(DATE($B$4,$A22,W$11),1))=1,"WKND",INDEX(T_LEAVE[LEAVE TYPE],SUMPRODUCT(--(T_LEAVE[EMPLOYEE NAME]=I_RPT_EMP),--(T_LEAVE[START DATE]&lt;=DATE($B$4,$A22,W$11)),--(T_LEAVE[END DATE]&gt;=DATE($B$4,$A22,W$11)),ROW(T_LEAVE[LEAVE TYPE]))-ROW(T_LEAVE[#Headers])))))))),"")</f>
        <v>NE</v>
      </c>
      <c r="X22" s="56" t="str">
        <f ca="1">IFERROR(IF(MONTH(DATE(I_RPT_YR,$A22,X$11))&lt;&gt;$A22,"NA",IF(DATE(I_RPT_YR,$A22,X$11)&gt;I_RPT_ED,"NA",IF(DATE($B$4,$A22,X$11)&lt;$AL$3,"NE",IF(AND($AP$3&gt;0,DATE($B$4,$A22,X$11)&gt;$AP$3),"NE",IF(NOT(ISERROR(MATCH(DATE($B$4,$A22,X$11),L_HOLS,0))),"H",IF(INDEX(L_WKNDVAL,WEEKDAY(DATE($B$4,$A22,X$11),1))=1,"WKND",INDEX(T_LEAVE[LEAVE TYPE],SUMPRODUCT(--(T_LEAVE[EMPLOYEE NAME]=I_RPT_EMP),--(T_LEAVE[START DATE]&lt;=DATE($B$4,$A22,X$11)),--(T_LEAVE[END DATE]&gt;=DATE($B$4,$A22,X$11)),ROW(T_LEAVE[LEAVE TYPE]))-ROW(T_LEAVE[#Headers])))))))),"")</f>
        <v>NE</v>
      </c>
      <c r="Y22" s="56" t="str">
        <f ca="1">IFERROR(IF(MONTH(DATE(I_RPT_YR,$A22,Y$11))&lt;&gt;$A22,"NA",IF(DATE(I_RPT_YR,$A22,Y$11)&gt;I_RPT_ED,"NA",IF(DATE($B$4,$A22,Y$11)&lt;$AL$3,"NE",IF(AND($AP$3&gt;0,DATE($B$4,$A22,Y$11)&gt;$AP$3),"NE",IF(NOT(ISERROR(MATCH(DATE($B$4,$A22,Y$11),L_HOLS,0))),"H",IF(INDEX(L_WKNDVAL,WEEKDAY(DATE($B$4,$A22,Y$11),1))=1,"WKND",INDEX(T_LEAVE[LEAVE TYPE],SUMPRODUCT(--(T_LEAVE[EMPLOYEE NAME]=I_RPT_EMP),--(T_LEAVE[START DATE]&lt;=DATE($B$4,$A22,Y$11)),--(T_LEAVE[END DATE]&gt;=DATE($B$4,$A22,Y$11)),ROW(T_LEAVE[LEAVE TYPE]))-ROW(T_LEAVE[#Headers])))))))),"")</f>
        <v>NE</v>
      </c>
      <c r="Z22" s="56" t="str">
        <f ca="1">IFERROR(IF(MONTH(DATE(I_RPT_YR,$A22,Z$11))&lt;&gt;$A22,"NA",IF(DATE(I_RPT_YR,$A22,Z$11)&gt;I_RPT_ED,"NA",IF(DATE($B$4,$A22,Z$11)&lt;$AL$3,"NE",IF(AND($AP$3&gt;0,DATE($B$4,$A22,Z$11)&gt;$AP$3),"NE",IF(NOT(ISERROR(MATCH(DATE($B$4,$A22,Z$11),L_HOLS,0))),"H",IF(INDEX(L_WKNDVAL,WEEKDAY(DATE($B$4,$A22,Z$11),1))=1,"WKND",INDEX(T_LEAVE[LEAVE TYPE],SUMPRODUCT(--(T_LEAVE[EMPLOYEE NAME]=I_RPT_EMP),--(T_LEAVE[START DATE]&lt;=DATE($B$4,$A22,Z$11)),--(T_LEAVE[END DATE]&gt;=DATE($B$4,$A22,Z$11)),ROW(T_LEAVE[LEAVE TYPE]))-ROW(T_LEAVE[#Headers])))))))),"")</f>
        <v>NE</v>
      </c>
      <c r="AA22" s="56" t="str">
        <f ca="1">IFERROR(IF(MONTH(DATE(I_RPT_YR,$A22,AA$11))&lt;&gt;$A22,"NA",IF(DATE(I_RPT_YR,$A22,AA$11)&gt;I_RPT_ED,"NA",IF(DATE($B$4,$A22,AA$11)&lt;$AL$3,"NE",IF(AND($AP$3&gt;0,DATE($B$4,$A22,AA$11)&gt;$AP$3),"NE",IF(NOT(ISERROR(MATCH(DATE($B$4,$A22,AA$11),L_HOLS,0))),"H",IF(INDEX(L_WKNDVAL,WEEKDAY(DATE($B$4,$A22,AA$11),1))=1,"WKND",INDEX(T_LEAVE[LEAVE TYPE],SUMPRODUCT(--(T_LEAVE[EMPLOYEE NAME]=I_RPT_EMP),--(T_LEAVE[START DATE]&lt;=DATE($B$4,$A22,AA$11)),--(T_LEAVE[END DATE]&gt;=DATE($B$4,$A22,AA$11)),ROW(T_LEAVE[LEAVE TYPE]))-ROW(T_LEAVE[#Headers])))))))),"")</f>
        <v>NE</v>
      </c>
      <c r="AB22" s="56" t="str">
        <f ca="1">IFERROR(IF(MONTH(DATE(I_RPT_YR,$A22,AB$11))&lt;&gt;$A22,"NA",IF(DATE(I_RPT_YR,$A22,AB$11)&gt;I_RPT_ED,"NA",IF(DATE($B$4,$A22,AB$11)&lt;$AL$3,"NE",IF(AND($AP$3&gt;0,DATE($B$4,$A22,AB$11)&gt;$AP$3),"NE",IF(NOT(ISERROR(MATCH(DATE($B$4,$A22,AB$11),L_HOLS,0))),"H",IF(INDEX(L_WKNDVAL,WEEKDAY(DATE($B$4,$A22,AB$11),1))=1,"WKND",INDEX(T_LEAVE[LEAVE TYPE],SUMPRODUCT(--(T_LEAVE[EMPLOYEE NAME]=I_RPT_EMP),--(T_LEAVE[START DATE]&lt;=DATE($B$4,$A22,AB$11)),--(T_LEAVE[END DATE]&gt;=DATE($B$4,$A22,AB$11)),ROW(T_LEAVE[LEAVE TYPE]))-ROW(T_LEAVE[#Headers])))))))),"")</f>
        <v>NE</v>
      </c>
      <c r="AC22" s="56" t="str">
        <f ca="1">IFERROR(IF(MONTH(DATE(I_RPT_YR,$A22,AC$11))&lt;&gt;$A22,"NA",IF(DATE(I_RPT_YR,$A22,AC$11)&gt;I_RPT_ED,"NA",IF(DATE($B$4,$A22,AC$11)&lt;$AL$3,"NE",IF(AND($AP$3&gt;0,DATE($B$4,$A22,AC$11)&gt;$AP$3),"NE",IF(NOT(ISERROR(MATCH(DATE($B$4,$A22,AC$11),L_HOLS,0))),"H",IF(INDEX(L_WKNDVAL,WEEKDAY(DATE($B$4,$A22,AC$11),1))=1,"WKND",INDEX(T_LEAVE[LEAVE TYPE],SUMPRODUCT(--(T_LEAVE[EMPLOYEE NAME]=I_RPT_EMP),--(T_LEAVE[START DATE]&lt;=DATE($B$4,$A22,AC$11)),--(T_LEAVE[END DATE]&gt;=DATE($B$4,$A22,AC$11)),ROW(T_LEAVE[LEAVE TYPE]))-ROW(T_LEAVE[#Headers])))))))),"")</f>
        <v>NE</v>
      </c>
      <c r="AD22" s="56" t="str">
        <f ca="1">IFERROR(IF(MONTH(DATE(I_RPT_YR,$A22,AD$11))&lt;&gt;$A22,"NA",IF(DATE(I_RPT_YR,$A22,AD$11)&gt;I_RPT_ED,"NA",IF(DATE($B$4,$A22,AD$11)&lt;$AL$3,"NE",IF(AND($AP$3&gt;0,DATE($B$4,$A22,AD$11)&gt;$AP$3),"NE",IF(NOT(ISERROR(MATCH(DATE($B$4,$A22,AD$11),L_HOLS,0))),"H",IF(INDEX(L_WKNDVAL,WEEKDAY(DATE($B$4,$A22,AD$11),1))=1,"WKND",INDEX(T_LEAVE[LEAVE TYPE],SUMPRODUCT(--(T_LEAVE[EMPLOYEE NAME]=I_RPT_EMP),--(T_LEAVE[START DATE]&lt;=DATE($B$4,$A22,AD$11)),--(T_LEAVE[END DATE]&gt;=DATE($B$4,$A22,AD$11)),ROW(T_LEAVE[LEAVE TYPE]))-ROW(T_LEAVE[#Headers])))))))),"")</f>
        <v>NE</v>
      </c>
      <c r="AE22" s="56" t="str">
        <f ca="1">IFERROR(IF(MONTH(DATE(I_RPT_YR,$A22,AE$11))&lt;&gt;$A22,"NA",IF(DATE(I_RPT_YR,$A22,AE$11)&gt;I_RPT_ED,"NA",IF(DATE($B$4,$A22,AE$11)&lt;$AL$3,"NE",IF(AND($AP$3&gt;0,DATE($B$4,$A22,AE$11)&gt;$AP$3),"NE",IF(NOT(ISERROR(MATCH(DATE($B$4,$A22,AE$11),L_HOLS,0))),"H",IF(INDEX(L_WKNDVAL,WEEKDAY(DATE($B$4,$A22,AE$11),1))=1,"WKND",INDEX(T_LEAVE[LEAVE TYPE],SUMPRODUCT(--(T_LEAVE[EMPLOYEE NAME]=I_RPT_EMP),--(T_LEAVE[START DATE]&lt;=DATE($B$4,$A22,AE$11)),--(T_LEAVE[END DATE]&gt;=DATE($B$4,$A22,AE$11)),ROW(T_LEAVE[LEAVE TYPE]))-ROW(T_LEAVE[#Headers])))))))),"")</f>
        <v>NE</v>
      </c>
      <c r="AF22" s="56" t="str">
        <f ca="1">IFERROR(IF(MONTH(DATE(I_RPT_YR,$A22,AF$11))&lt;&gt;$A22,"NA",IF(DATE(I_RPT_YR,$A22,AF$11)&gt;I_RPT_ED,"NA",IF(DATE($B$4,$A22,AF$11)&lt;$AL$3,"NE",IF(AND($AP$3&gt;0,DATE($B$4,$A22,AF$11)&gt;$AP$3),"NE",IF(NOT(ISERROR(MATCH(DATE($B$4,$A22,AF$11),L_HOLS,0))),"H",IF(INDEX(L_WKNDVAL,WEEKDAY(DATE($B$4,$A22,AF$11),1))=1,"WKND",INDEX(T_LEAVE[LEAVE TYPE],SUMPRODUCT(--(T_LEAVE[EMPLOYEE NAME]=I_RPT_EMP),--(T_LEAVE[START DATE]&lt;=DATE($B$4,$A22,AF$11)),--(T_LEAVE[END DATE]&gt;=DATE($B$4,$A22,AF$11)),ROW(T_LEAVE[LEAVE TYPE]))-ROW(T_LEAVE[#Headers])))))))),"")</f>
        <v>NE</v>
      </c>
      <c r="AG22" s="56" t="str">
        <f>IFERROR(IF(MONTH(DATE(I_RPT_YR,$A22,AG$11))&lt;&gt;$A22,"NA",IF(DATE(I_RPT_YR,$A22,AG$11)&gt;I_RPT_ED,"NA",IF(DATE($B$4,$A22,AG$11)&lt;$AL$3,"NE",IF(AND($AP$3&gt;0,DATE($B$4,$A22,AG$11)&gt;$AP$3),"NE",IF(NOT(ISERROR(MATCH(DATE($B$4,$A22,AG$11),L_HOLS,0))),"H",IF(INDEX(L_WKNDVAL,WEEKDAY(DATE($B$4,$A22,AG$11),1))=1,"WKND",INDEX(T_LEAVE[LEAVE TYPE],SUMPRODUCT(--(T_LEAVE[EMPLOYEE NAME]=I_RPT_EMP),--(T_LEAVE[START DATE]&lt;=DATE($B$4,$A22,AG$11)),--(T_LEAVE[END DATE]&gt;=DATE($B$4,$A22,AG$11)),ROW(T_LEAVE[LEAVE TYPE]))-ROW(T_LEAVE[#Headers])))))))),"")</f>
        <v>NA</v>
      </c>
      <c r="AH22" s="43"/>
      <c r="AI22" s="44"/>
      <c r="AJ22" s="60">
        <f ca="1">IF(OR(B22&gt;I_RPT_ED,AJ$11=""),"",COUNTIFS($C22:$AG22,AJ$11)*INDEX(T_LEAVETYPE[DAY VALUE],1))</f>
        <v>0</v>
      </c>
      <c r="AK22" s="60">
        <f ca="1">IF(OR($B22&gt;I_RPT_ED,AK$11=""),"",COUNTIFS($C22:$AG22,AK$11)*INDEX(T_LEAVETYPE[DAY VALUE],2))</f>
        <v>0</v>
      </c>
      <c r="AL22" s="58">
        <f ca="1">IF(OR($B22&gt;I_RPT_ED,AL$11=""),"",COUNTIFS($C22:$AG22,AL$11)*INDEX(T_LEAVETYPE[DAY VALUE],3))</f>
        <v>0</v>
      </c>
      <c r="AM22" s="58">
        <f ca="1">IF(OR($B22&gt;I_RPT_ED,AM$11=""),"",COUNTIFS($C22:$AG22,AM$11)*INDEX(T_LEAVETYPE[DAY VALUE],4))</f>
        <v>0</v>
      </c>
      <c r="AN22" s="58">
        <f ca="1">IF(OR($B22&gt;I_RPT_ED,AN$11=""),"",COUNTIFS($C22:$AG22,AN$11)*INDEX(T_LEAVETYPE[DAY VALUE],5))</f>
        <v>0</v>
      </c>
      <c r="AO22" s="58">
        <f t="shared" ca="1" si="4"/>
        <v>0</v>
      </c>
      <c r="AP22" s="59">
        <f t="shared" ca="1" si="5"/>
        <v>0</v>
      </c>
      <c r="AQ22" s="26"/>
    </row>
    <row r="23" spans="1:43" ht="24.95" customHeight="1" x14ac:dyDescent="0.25">
      <c r="A23" s="61">
        <v>12</v>
      </c>
      <c r="B23" s="105">
        <f t="shared" si="3"/>
        <v>42705</v>
      </c>
      <c r="C23" s="56" t="str">
        <f ca="1">IFERROR(IF(MONTH(DATE(I_RPT_YR,$A23,C$11))&lt;&gt;$A23,"NA",IF(DATE(I_RPT_YR,$A23,C$11)&gt;I_RPT_ED,"NA",IF(DATE($B$4,$A23,C$11)&lt;$AL$3,"NE",IF(AND($AP$3&gt;0,DATE($B$4,$A23,C$11)&gt;$AP$3),"NE",IF(NOT(ISERROR(MATCH(DATE($B$4,$A23,C$11),L_HOLS,0))),"H",IF(INDEX(L_WKNDVAL,WEEKDAY(DATE($B$4,$A23,C$11),1))=1,"WKND",INDEX(T_LEAVE[LEAVE TYPE],SUMPRODUCT(--(T_LEAVE[EMPLOYEE NAME]=I_RPT_EMP),--(T_LEAVE[START DATE]&lt;=DATE($B$4,$A23,C$11)),--(T_LEAVE[END DATE]&gt;=DATE($B$4,$A23,C$11)),ROW(T_LEAVE[LEAVE TYPE]))-ROW(T_LEAVE[#Headers])))))))),"")</f>
        <v>NE</v>
      </c>
      <c r="D23" s="56" t="str">
        <f ca="1">IFERROR(IF(MONTH(DATE(I_RPT_YR,$A23,D$11))&lt;&gt;$A23,"NA",IF(DATE(I_RPT_YR,$A23,D$11)&gt;I_RPT_ED,"NA",IF(DATE($B$4,$A23,D$11)&lt;$AL$3,"NE",IF(AND($AP$3&gt;0,DATE($B$4,$A23,D$11)&gt;$AP$3),"NE",IF(NOT(ISERROR(MATCH(DATE($B$4,$A23,D$11),L_HOLS,0))),"H",IF(INDEX(L_WKNDVAL,WEEKDAY(DATE($B$4,$A23,D$11),1))=1,"WKND",INDEX(T_LEAVE[LEAVE TYPE],SUMPRODUCT(--(T_LEAVE[EMPLOYEE NAME]=I_RPT_EMP),--(T_LEAVE[START DATE]&lt;=DATE($B$4,$A23,D$11)),--(T_LEAVE[END DATE]&gt;=DATE($B$4,$A23,D$11)),ROW(T_LEAVE[LEAVE TYPE]))-ROW(T_LEAVE[#Headers])))))))),"")</f>
        <v>NE</v>
      </c>
      <c r="E23" s="56" t="str">
        <f ca="1">IFERROR(IF(MONTH(DATE(I_RPT_YR,$A23,E$11))&lt;&gt;$A23,"NA",IF(DATE(I_RPT_YR,$A23,E$11)&gt;I_RPT_ED,"NA",IF(DATE($B$4,$A23,E$11)&lt;$AL$3,"NE",IF(AND($AP$3&gt;0,DATE($B$4,$A23,E$11)&gt;$AP$3),"NE",IF(NOT(ISERROR(MATCH(DATE($B$4,$A23,E$11),L_HOLS,0))),"H",IF(INDEX(L_WKNDVAL,WEEKDAY(DATE($B$4,$A23,E$11),1))=1,"WKND",INDEX(T_LEAVE[LEAVE TYPE],SUMPRODUCT(--(T_LEAVE[EMPLOYEE NAME]=I_RPT_EMP),--(T_LEAVE[START DATE]&lt;=DATE($B$4,$A23,E$11)),--(T_LEAVE[END DATE]&gt;=DATE($B$4,$A23,E$11)),ROW(T_LEAVE[LEAVE TYPE]))-ROW(T_LEAVE[#Headers])))))))),"")</f>
        <v>NE</v>
      </c>
      <c r="F23" s="56" t="str">
        <f ca="1">IFERROR(IF(MONTH(DATE(I_RPT_YR,$A23,F$11))&lt;&gt;$A23,"NA",IF(DATE(I_RPT_YR,$A23,F$11)&gt;I_RPT_ED,"NA",IF(DATE($B$4,$A23,F$11)&lt;$AL$3,"NE",IF(AND($AP$3&gt;0,DATE($B$4,$A23,F$11)&gt;$AP$3),"NE",IF(NOT(ISERROR(MATCH(DATE($B$4,$A23,F$11),L_HOLS,0))),"H",IF(INDEX(L_WKNDVAL,WEEKDAY(DATE($B$4,$A23,F$11),1))=1,"WKND",INDEX(T_LEAVE[LEAVE TYPE],SUMPRODUCT(--(T_LEAVE[EMPLOYEE NAME]=I_RPT_EMP),--(T_LEAVE[START DATE]&lt;=DATE($B$4,$A23,F$11)),--(T_LEAVE[END DATE]&gt;=DATE($B$4,$A23,F$11)),ROW(T_LEAVE[LEAVE TYPE]))-ROW(T_LEAVE[#Headers])))))))),"")</f>
        <v>NE</v>
      </c>
      <c r="G23" s="56" t="str">
        <f ca="1">IFERROR(IF(MONTH(DATE(I_RPT_YR,$A23,G$11))&lt;&gt;$A23,"NA",IF(DATE(I_RPT_YR,$A23,G$11)&gt;I_RPT_ED,"NA",IF(DATE($B$4,$A23,G$11)&lt;$AL$3,"NE",IF(AND($AP$3&gt;0,DATE($B$4,$A23,G$11)&gt;$AP$3),"NE",IF(NOT(ISERROR(MATCH(DATE($B$4,$A23,G$11),L_HOLS,0))),"H",IF(INDEX(L_WKNDVAL,WEEKDAY(DATE($B$4,$A23,G$11),1))=1,"WKND",INDEX(T_LEAVE[LEAVE TYPE],SUMPRODUCT(--(T_LEAVE[EMPLOYEE NAME]=I_RPT_EMP),--(T_LEAVE[START DATE]&lt;=DATE($B$4,$A23,G$11)),--(T_LEAVE[END DATE]&gt;=DATE($B$4,$A23,G$11)),ROW(T_LEAVE[LEAVE TYPE]))-ROW(T_LEAVE[#Headers])))))))),"")</f>
        <v>NE</v>
      </c>
      <c r="H23" s="56" t="str">
        <f ca="1">IFERROR(IF(MONTH(DATE(I_RPT_YR,$A23,H$11))&lt;&gt;$A23,"NA",IF(DATE(I_RPT_YR,$A23,H$11)&gt;I_RPT_ED,"NA",IF(DATE($B$4,$A23,H$11)&lt;$AL$3,"NE",IF(AND($AP$3&gt;0,DATE($B$4,$A23,H$11)&gt;$AP$3),"NE",IF(NOT(ISERROR(MATCH(DATE($B$4,$A23,H$11),L_HOLS,0))),"H",IF(INDEX(L_WKNDVAL,WEEKDAY(DATE($B$4,$A23,H$11),1))=1,"WKND",INDEX(T_LEAVE[LEAVE TYPE],SUMPRODUCT(--(T_LEAVE[EMPLOYEE NAME]=I_RPT_EMP),--(T_LEAVE[START DATE]&lt;=DATE($B$4,$A23,H$11)),--(T_LEAVE[END DATE]&gt;=DATE($B$4,$A23,H$11)),ROW(T_LEAVE[LEAVE TYPE]))-ROW(T_LEAVE[#Headers])))))))),"")</f>
        <v>NE</v>
      </c>
      <c r="I23" s="56" t="str">
        <f ca="1">IFERROR(IF(MONTH(DATE(I_RPT_YR,$A23,I$11))&lt;&gt;$A23,"NA",IF(DATE(I_RPT_YR,$A23,I$11)&gt;I_RPT_ED,"NA",IF(DATE($B$4,$A23,I$11)&lt;$AL$3,"NE",IF(AND($AP$3&gt;0,DATE($B$4,$A23,I$11)&gt;$AP$3),"NE",IF(NOT(ISERROR(MATCH(DATE($B$4,$A23,I$11),L_HOLS,0))),"H",IF(INDEX(L_WKNDVAL,WEEKDAY(DATE($B$4,$A23,I$11),1))=1,"WKND",INDEX(T_LEAVE[LEAVE TYPE],SUMPRODUCT(--(T_LEAVE[EMPLOYEE NAME]=I_RPT_EMP),--(T_LEAVE[START DATE]&lt;=DATE($B$4,$A23,I$11)),--(T_LEAVE[END DATE]&gt;=DATE($B$4,$A23,I$11)),ROW(T_LEAVE[LEAVE TYPE]))-ROW(T_LEAVE[#Headers])))))))),"")</f>
        <v>NE</v>
      </c>
      <c r="J23" s="56" t="str">
        <f ca="1">IFERROR(IF(MONTH(DATE(I_RPT_YR,$A23,J$11))&lt;&gt;$A23,"NA",IF(DATE(I_RPT_YR,$A23,J$11)&gt;I_RPT_ED,"NA",IF(DATE($B$4,$A23,J$11)&lt;$AL$3,"NE",IF(AND($AP$3&gt;0,DATE($B$4,$A23,J$11)&gt;$AP$3),"NE",IF(NOT(ISERROR(MATCH(DATE($B$4,$A23,J$11),L_HOLS,0))),"H",IF(INDEX(L_WKNDVAL,WEEKDAY(DATE($B$4,$A23,J$11),1))=1,"WKND",INDEX(T_LEAVE[LEAVE TYPE],SUMPRODUCT(--(T_LEAVE[EMPLOYEE NAME]=I_RPT_EMP),--(T_LEAVE[START DATE]&lt;=DATE($B$4,$A23,J$11)),--(T_LEAVE[END DATE]&gt;=DATE($B$4,$A23,J$11)),ROW(T_LEAVE[LEAVE TYPE]))-ROW(T_LEAVE[#Headers])))))))),"")</f>
        <v>NE</v>
      </c>
      <c r="K23" s="56" t="str">
        <f ca="1">IFERROR(IF(MONTH(DATE(I_RPT_YR,$A23,K$11))&lt;&gt;$A23,"NA",IF(DATE(I_RPT_YR,$A23,K$11)&gt;I_RPT_ED,"NA",IF(DATE($B$4,$A23,K$11)&lt;$AL$3,"NE",IF(AND($AP$3&gt;0,DATE($B$4,$A23,K$11)&gt;$AP$3),"NE",IF(NOT(ISERROR(MATCH(DATE($B$4,$A23,K$11),L_HOLS,0))),"H",IF(INDEX(L_WKNDVAL,WEEKDAY(DATE($B$4,$A23,K$11),1))=1,"WKND",INDEX(T_LEAVE[LEAVE TYPE],SUMPRODUCT(--(T_LEAVE[EMPLOYEE NAME]=I_RPT_EMP),--(T_LEAVE[START DATE]&lt;=DATE($B$4,$A23,K$11)),--(T_LEAVE[END DATE]&gt;=DATE($B$4,$A23,K$11)),ROW(T_LEAVE[LEAVE TYPE]))-ROW(T_LEAVE[#Headers])))))))),"")</f>
        <v>NE</v>
      </c>
      <c r="L23" s="56" t="str">
        <f ca="1">IFERROR(IF(MONTH(DATE(I_RPT_YR,$A23,L$11))&lt;&gt;$A23,"NA",IF(DATE(I_RPT_YR,$A23,L$11)&gt;I_RPT_ED,"NA",IF(DATE($B$4,$A23,L$11)&lt;$AL$3,"NE",IF(AND($AP$3&gt;0,DATE($B$4,$A23,L$11)&gt;$AP$3),"NE",IF(NOT(ISERROR(MATCH(DATE($B$4,$A23,L$11),L_HOLS,0))),"H",IF(INDEX(L_WKNDVAL,WEEKDAY(DATE($B$4,$A23,L$11),1))=1,"WKND",INDEX(T_LEAVE[LEAVE TYPE],SUMPRODUCT(--(T_LEAVE[EMPLOYEE NAME]=I_RPT_EMP),--(T_LEAVE[START DATE]&lt;=DATE($B$4,$A23,L$11)),--(T_LEAVE[END DATE]&gt;=DATE($B$4,$A23,L$11)),ROW(T_LEAVE[LEAVE TYPE]))-ROW(T_LEAVE[#Headers])))))))),"")</f>
        <v>NE</v>
      </c>
      <c r="M23" s="56" t="str">
        <f ca="1">IFERROR(IF(MONTH(DATE(I_RPT_YR,$A23,M$11))&lt;&gt;$A23,"NA",IF(DATE(I_RPT_YR,$A23,M$11)&gt;I_RPT_ED,"NA",IF(DATE($B$4,$A23,M$11)&lt;$AL$3,"NE",IF(AND($AP$3&gt;0,DATE($B$4,$A23,M$11)&gt;$AP$3),"NE",IF(NOT(ISERROR(MATCH(DATE($B$4,$A23,M$11),L_HOLS,0))),"H",IF(INDEX(L_WKNDVAL,WEEKDAY(DATE($B$4,$A23,M$11),1))=1,"WKND",INDEX(T_LEAVE[LEAVE TYPE],SUMPRODUCT(--(T_LEAVE[EMPLOYEE NAME]=I_RPT_EMP),--(T_LEAVE[START DATE]&lt;=DATE($B$4,$A23,M$11)),--(T_LEAVE[END DATE]&gt;=DATE($B$4,$A23,M$11)),ROW(T_LEAVE[LEAVE TYPE]))-ROW(T_LEAVE[#Headers])))))))),"")</f>
        <v>NE</v>
      </c>
      <c r="N23" s="56" t="str">
        <f ca="1">IFERROR(IF(MONTH(DATE(I_RPT_YR,$A23,N$11))&lt;&gt;$A23,"NA",IF(DATE(I_RPT_YR,$A23,N$11)&gt;I_RPT_ED,"NA",IF(DATE($B$4,$A23,N$11)&lt;$AL$3,"NE",IF(AND($AP$3&gt;0,DATE($B$4,$A23,N$11)&gt;$AP$3),"NE",IF(NOT(ISERROR(MATCH(DATE($B$4,$A23,N$11),L_HOLS,0))),"H",IF(INDEX(L_WKNDVAL,WEEKDAY(DATE($B$4,$A23,N$11),1))=1,"WKND",INDEX(T_LEAVE[LEAVE TYPE],SUMPRODUCT(--(T_LEAVE[EMPLOYEE NAME]=I_RPT_EMP),--(T_LEAVE[START DATE]&lt;=DATE($B$4,$A23,N$11)),--(T_LEAVE[END DATE]&gt;=DATE($B$4,$A23,N$11)),ROW(T_LEAVE[LEAVE TYPE]))-ROW(T_LEAVE[#Headers])))))))),"")</f>
        <v>NE</v>
      </c>
      <c r="O23" s="56" t="str">
        <f ca="1">IFERROR(IF(MONTH(DATE(I_RPT_YR,$A23,O$11))&lt;&gt;$A23,"NA",IF(DATE(I_RPT_YR,$A23,O$11)&gt;I_RPT_ED,"NA",IF(DATE($B$4,$A23,O$11)&lt;$AL$3,"NE",IF(AND($AP$3&gt;0,DATE($B$4,$A23,O$11)&gt;$AP$3),"NE",IF(NOT(ISERROR(MATCH(DATE($B$4,$A23,O$11),L_HOLS,0))),"H",IF(INDEX(L_WKNDVAL,WEEKDAY(DATE($B$4,$A23,O$11),1))=1,"WKND",INDEX(T_LEAVE[LEAVE TYPE],SUMPRODUCT(--(T_LEAVE[EMPLOYEE NAME]=I_RPT_EMP),--(T_LEAVE[START DATE]&lt;=DATE($B$4,$A23,O$11)),--(T_LEAVE[END DATE]&gt;=DATE($B$4,$A23,O$11)),ROW(T_LEAVE[LEAVE TYPE]))-ROW(T_LEAVE[#Headers])))))))),"")</f>
        <v>NE</v>
      </c>
      <c r="P23" s="56" t="str">
        <f ca="1">IFERROR(IF(MONTH(DATE(I_RPT_YR,$A23,P$11))&lt;&gt;$A23,"NA",IF(DATE(I_RPT_YR,$A23,P$11)&gt;I_RPT_ED,"NA",IF(DATE($B$4,$A23,P$11)&lt;$AL$3,"NE",IF(AND($AP$3&gt;0,DATE($B$4,$A23,P$11)&gt;$AP$3),"NE",IF(NOT(ISERROR(MATCH(DATE($B$4,$A23,P$11),L_HOLS,0))),"H",IF(INDEX(L_WKNDVAL,WEEKDAY(DATE($B$4,$A23,P$11),1))=1,"WKND",INDEX(T_LEAVE[LEAVE TYPE],SUMPRODUCT(--(T_LEAVE[EMPLOYEE NAME]=I_RPT_EMP),--(T_LEAVE[START DATE]&lt;=DATE($B$4,$A23,P$11)),--(T_LEAVE[END DATE]&gt;=DATE($B$4,$A23,P$11)),ROW(T_LEAVE[LEAVE TYPE]))-ROW(T_LEAVE[#Headers])))))))),"")</f>
        <v>NE</v>
      </c>
      <c r="Q23" s="56" t="str">
        <f ca="1">IFERROR(IF(MONTH(DATE(I_RPT_YR,$A23,Q$11))&lt;&gt;$A23,"NA",IF(DATE(I_RPT_YR,$A23,Q$11)&gt;I_RPT_ED,"NA",IF(DATE($B$4,$A23,Q$11)&lt;$AL$3,"NE",IF(AND($AP$3&gt;0,DATE($B$4,$A23,Q$11)&gt;$AP$3),"NE",IF(NOT(ISERROR(MATCH(DATE($B$4,$A23,Q$11),L_HOLS,0))),"H",IF(INDEX(L_WKNDVAL,WEEKDAY(DATE($B$4,$A23,Q$11),1))=1,"WKND",INDEX(T_LEAVE[LEAVE TYPE],SUMPRODUCT(--(T_LEAVE[EMPLOYEE NAME]=I_RPT_EMP),--(T_LEAVE[START DATE]&lt;=DATE($B$4,$A23,Q$11)),--(T_LEAVE[END DATE]&gt;=DATE($B$4,$A23,Q$11)),ROW(T_LEAVE[LEAVE TYPE]))-ROW(T_LEAVE[#Headers])))))))),"")</f>
        <v>NE</v>
      </c>
      <c r="R23" s="56" t="str">
        <f ca="1">IFERROR(IF(MONTH(DATE(I_RPT_YR,$A23,R$11))&lt;&gt;$A23,"NA",IF(DATE(I_RPT_YR,$A23,R$11)&gt;I_RPT_ED,"NA",IF(DATE($B$4,$A23,R$11)&lt;$AL$3,"NE",IF(AND($AP$3&gt;0,DATE($B$4,$A23,R$11)&gt;$AP$3),"NE",IF(NOT(ISERROR(MATCH(DATE($B$4,$A23,R$11),L_HOLS,0))),"H",IF(INDEX(L_WKNDVAL,WEEKDAY(DATE($B$4,$A23,R$11),1))=1,"WKND",INDEX(T_LEAVE[LEAVE TYPE],SUMPRODUCT(--(T_LEAVE[EMPLOYEE NAME]=I_RPT_EMP),--(T_LEAVE[START DATE]&lt;=DATE($B$4,$A23,R$11)),--(T_LEAVE[END DATE]&gt;=DATE($B$4,$A23,R$11)),ROW(T_LEAVE[LEAVE TYPE]))-ROW(T_LEAVE[#Headers])))))))),"")</f>
        <v>NE</v>
      </c>
      <c r="S23" s="56" t="str">
        <f ca="1">IFERROR(IF(MONTH(DATE(I_RPT_YR,$A23,S$11))&lt;&gt;$A23,"NA",IF(DATE(I_RPT_YR,$A23,S$11)&gt;I_RPT_ED,"NA",IF(DATE($B$4,$A23,S$11)&lt;$AL$3,"NE",IF(AND($AP$3&gt;0,DATE($B$4,$A23,S$11)&gt;$AP$3),"NE",IF(NOT(ISERROR(MATCH(DATE($B$4,$A23,S$11),L_HOLS,0))),"H",IF(INDEX(L_WKNDVAL,WEEKDAY(DATE($B$4,$A23,S$11),1))=1,"WKND",INDEX(T_LEAVE[LEAVE TYPE],SUMPRODUCT(--(T_LEAVE[EMPLOYEE NAME]=I_RPT_EMP),--(T_LEAVE[START DATE]&lt;=DATE($B$4,$A23,S$11)),--(T_LEAVE[END DATE]&gt;=DATE($B$4,$A23,S$11)),ROW(T_LEAVE[LEAVE TYPE]))-ROW(T_LEAVE[#Headers])))))))),"")</f>
        <v>NE</v>
      </c>
      <c r="T23" s="56" t="str">
        <f ca="1">IFERROR(IF(MONTH(DATE(I_RPT_YR,$A23,T$11))&lt;&gt;$A23,"NA",IF(DATE(I_RPT_YR,$A23,T$11)&gt;I_RPT_ED,"NA",IF(DATE($B$4,$A23,T$11)&lt;$AL$3,"NE",IF(AND($AP$3&gt;0,DATE($B$4,$A23,T$11)&gt;$AP$3),"NE",IF(NOT(ISERROR(MATCH(DATE($B$4,$A23,T$11),L_HOLS,0))),"H",IF(INDEX(L_WKNDVAL,WEEKDAY(DATE($B$4,$A23,T$11),1))=1,"WKND",INDEX(T_LEAVE[LEAVE TYPE],SUMPRODUCT(--(T_LEAVE[EMPLOYEE NAME]=I_RPT_EMP),--(T_LEAVE[START DATE]&lt;=DATE($B$4,$A23,T$11)),--(T_LEAVE[END DATE]&gt;=DATE($B$4,$A23,T$11)),ROW(T_LEAVE[LEAVE TYPE]))-ROW(T_LEAVE[#Headers])))))))),"")</f>
        <v>NE</v>
      </c>
      <c r="U23" s="56" t="str">
        <f ca="1">IFERROR(IF(MONTH(DATE(I_RPT_YR,$A23,U$11))&lt;&gt;$A23,"NA",IF(DATE(I_RPT_YR,$A23,U$11)&gt;I_RPT_ED,"NA",IF(DATE($B$4,$A23,U$11)&lt;$AL$3,"NE",IF(AND($AP$3&gt;0,DATE($B$4,$A23,U$11)&gt;$AP$3),"NE",IF(NOT(ISERROR(MATCH(DATE($B$4,$A23,U$11),L_HOLS,0))),"H",IF(INDEX(L_WKNDVAL,WEEKDAY(DATE($B$4,$A23,U$11),1))=1,"WKND",INDEX(T_LEAVE[LEAVE TYPE],SUMPRODUCT(--(T_LEAVE[EMPLOYEE NAME]=I_RPT_EMP),--(T_LEAVE[START DATE]&lt;=DATE($B$4,$A23,U$11)),--(T_LEAVE[END DATE]&gt;=DATE($B$4,$A23,U$11)),ROW(T_LEAVE[LEAVE TYPE]))-ROW(T_LEAVE[#Headers])))))))),"")</f>
        <v>NE</v>
      </c>
      <c r="V23" s="56" t="str">
        <f ca="1">IFERROR(IF(MONTH(DATE(I_RPT_YR,$A23,V$11))&lt;&gt;$A23,"NA",IF(DATE(I_RPT_YR,$A23,V$11)&gt;I_RPT_ED,"NA",IF(DATE($B$4,$A23,V$11)&lt;$AL$3,"NE",IF(AND($AP$3&gt;0,DATE($B$4,$A23,V$11)&gt;$AP$3),"NE",IF(NOT(ISERROR(MATCH(DATE($B$4,$A23,V$11),L_HOLS,0))),"H",IF(INDEX(L_WKNDVAL,WEEKDAY(DATE($B$4,$A23,V$11),1))=1,"WKND",INDEX(T_LEAVE[LEAVE TYPE],SUMPRODUCT(--(T_LEAVE[EMPLOYEE NAME]=I_RPT_EMP),--(T_LEAVE[START DATE]&lt;=DATE($B$4,$A23,V$11)),--(T_LEAVE[END DATE]&gt;=DATE($B$4,$A23,V$11)),ROW(T_LEAVE[LEAVE TYPE]))-ROW(T_LEAVE[#Headers])))))))),"")</f>
        <v>NE</v>
      </c>
      <c r="W23" s="56" t="str">
        <f ca="1">IFERROR(IF(MONTH(DATE(I_RPT_YR,$A23,W$11))&lt;&gt;$A23,"NA",IF(DATE(I_RPT_YR,$A23,W$11)&gt;I_RPT_ED,"NA",IF(DATE($B$4,$A23,W$11)&lt;$AL$3,"NE",IF(AND($AP$3&gt;0,DATE($B$4,$A23,W$11)&gt;$AP$3),"NE",IF(NOT(ISERROR(MATCH(DATE($B$4,$A23,W$11),L_HOLS,0))),"H",IF(INDEX(L_WKNDVAL,WEEKDAY(DATE($B$4,$A23,W$11),1))=1,"WKND",INDEX(T_LEAVE[LEAVE TYPE],SUMPRODUCT(--(T_LEAVE[EMPLOYEE NAME]=I_RPT_EMP),--(T_LEAVE[START DATE]&lt;=DATE($B$4,$A23,W$11)),--(T_LEAVE[END DATE]&gt;=DATE($B$4,$A23,W$11)),ROW(T_LEAVE[LEAVE TYPE]))-ROW(T_LEAVE[#Headers])))))))),"")</f>
        <v>NE</v>
      </c>
      <c r="X23" s="56" t="str">
        <f ca="1">IFERROR(IF(MONTH(DATE(I_RPT_YR,$A23,X$11))&lt;&gt;$A23,"NA",IF(DATE(I_RPT_YR,$A23,X$11)&gt;I_RPT_ED,"NA",IF(DATE($B$4,$A23,X$11)&lt;$AL$3,"NE",IF(AND($AP$3&gt;0,DATE($B$4,$A23,X$11)&gt;$AP$3),"NE",IF(NOT(ISERROR(MATCH(DATE($B$4,$A23,X$11),L_HOLS,0))),"H",IF(INDEX(L_WKNDVAL,WEEKDAY(DATE($B$4,$A23,X$11),1))=1,"WKND",INDEX(T_LEAVE[LEAVE TYPE],SUMPRODUCT(--(T_LEAVE[EMPLOYEE NAME]=I_RPT_EMP),--(T_LEAVE[START DATE]&lt;=DATE($B$4,$A23,X$11)),--(T_LEAVE[END DATE]&gt;=DATE($B$4,$A23,X$11)),ROW(T_LEAVE[LEAVE TYPE]))-ROW(T_LEAVE[#Headers])))))))),"")</f>
        <v>NE</v>
      </c>
      <c r="Y23" s="56" t="str">
        <f ca="1">IFERROR(IF(MONTH(DATE(I_RPT_YR,$A23,Y$11))&lt;&gt;$A23,"NA",IF(DATE(I_RPT_YR,$A23,Y$11)&gt;I_RPT_ED,"NA",IF(DATE($B$4,$A23,Y$11)&lt;$AL$3,"NE",IF(AND($AP$3&gt;0,DATE($B$4,$A23,Y$11)&gt;$AP$3),"NE",IF(NOT(ISERROR(MATCH(DATE($B$4,$A23,Y$11),L_HOLS,0))),"H",IF(INDEX(L_WKNDVAL,WEEKDAY(DATE($B$4,$A23,Y$11),1))=1,"WKND",INDEX(T_LEAVE[LEAVE TYPE],SUMPRODUCT(--(T_LEAVE[EMPLOYEE NAME]=I_RPT_EMP),--(T_LEAVE[START DATE]&lt;=DATE($B$4,$A23,Y$11)),--(T_LEAVE[END DATE]&gt;=DATE($B$4,$A23,Y$11)),ROW(T_LEAVE[LEAVE TYPE]))-ROW(T_LEAVE[#Headers])))))))),"")</f>
        <v>NE</v>
      </c>
      <c r="Z23" s="56" t="str">
        <f ca="1">IFERROR(IF(MONTH(DATE(I_RPT_YR,$A23,Z$11))&lt;&gt;$A23,"NA",IF(DATE(I_RPT_YR,$A23,Z$11)&gt;I_RPT_ED,"NA",IF(DATE($B$4,$A23,Z$11)&lt;$AL$3,"NE",IF(AND($AP$3&gt;0,DATE($B$4,$A23,Z$11)&gt;$AP$3),"NE",IF(NOT(ISERROR(MATCH(DATE($B$4,$A23,Z$11),L_HOLS,0))),"H",IF(INDEX(L_WKNDVAL,WEEKDAY(DATE($B$4,$A23,Z$11),1))=1,"WKND",INDEX(T_LEAVE[LEAVE TYPE],SUMPRODUCT(--(T_LEAVE[EMPLOYEE NAME]=I_RPT_EMP),--(T_LEAVE[START DATE]&lt;=DATE($B$4,$A23,Z$11)),--(T_LEAVE[END DATE]&gt;=DATE($B$4,$A23,Z$11)),ROW(T_LEAVE[LEAVE TYPE]))-ROW(T_LEAVE[#Headers])))))))),"")</f>
        <v>NE</v>
      </c>
      <c r="AA23" s="56" t="str">
        <f ca="1">IFERROR(IF(MONTH(DATE(I_RPT_YR,$A23,AA$11))&lt;&gt;$A23,"NA",IF(DATE(I_RPT_YR,$A23,AA$11)&gt;I_RPT_ED,"NA",IF(DATE($B$4,$A23,AA$11)&lt;$AL$3,"NE",IF(AND($AP$3&gt;0,DATE($B$4,$A23,AA$11)&gt;$AP$3),"NE",IF(NOT(ISERROR(MATCH(DATE($B$4,$A23,AA$11),L_HOLS,0))),"H",IF(INDEX(L_WKNDVAL,WEEKDAY(DATE($B$4,$A23,AA$11),1))=1,"WKND",INDEX(T_LEAVE[LEAVE TYPE],SUMPRODUCT(--(T_LEAVE[EMPLOYEE NAME]=I_RPT_EMP),--(T_LEAVE[START DATE]&lt;=DATE($B$4,$A23,AA$11)),--(T_LEAVE[END DATE]&gt;=DATE($B$4,$A23,AA$11)),ROW(T_LEAVE[LEAVE TYPE]))-ROW(T_LEAVE[#Headers])))))))),"")</f>
        <v>NE</v>
      </c>
      <c r="AB23" s="56" t="str">
        <f ca="1">IFERROR(IF(MONTH(DATE(I_RPT_YR,$A23,AB$11))&lt;&gt;$A23,"NA",IF(DATE(I_RPT_YR,$A23,AB$11)&gt;I_RPT_ED,"NA",IF(DATE($B$4,$A23,AB$11)&lt;$AL$3,"NE",IF(AND($AP$3&gt;0,DATE($B$4,$A23,AB$11)&gt;$AP$3),"NE",IF(NOT(ISERROR(MATCH(DATE($B$4,$A23,AB$11),L_HOLS,0))),"H",IF(INDEX(L_WKNDVAL,WEEKDAY(DATE($B$4,$A23,AB$11),1))=1,"WKND",INDEX(T_LEAVE[LEAVE TYPE],SUMPRODUCT(--(T_LEAVE[EMPLOYEE NAME]=I_RPT_EMP),--(T_LEAVE[START DATE]&lt;=DATE($B$4,$A23,AB$11)),--(T_LEAVE[END DATE]&gt;=DATE($B$4,$A23,AB$11)),ROW(T_LEAVE[LEAVE TYPE]))-ROW(T_LEAVE[#Headers])))))))),"")</f>
        <v>NE</v>
      </c>
      <c r="AC23" s="56" t="str">
        <f ca="1">IFERROR(IF(MONTH(DATE(I_RPT_YR,$A23,AC$11))&lt;&gt;$A23,"NA",IF(DATE(I_RPT_YR,$A23,AC$11)&gt;I_RPT_ED,"NA",IF(DATE($B$4,$A23,AC$11)&lt;$AL$3,"NE",IF(AND($AP$3&gt;0,DATE($B$4,$A23,AC$11)&gt;$AP$3),"NE",IF(NOT(ISERROR(MATCH(DATE($B$4,$A23,AC$11),L_HOLS,0))),"H",IF(INDEX(L_WKNDVAL,WEEKDAY(DATE($B$4,$A23,AC$11),1))=1,"WKND",INDEX(T_LEAVE[LEAVE TYPE],SUMPRODUCT(--(T_LEAVE[EMPLOYEE NAME]=I_RPT_EMP),--(T_LEAVE[START DATE]&lt;=DATE($B$4,$A23,AC$11)),--(T_LEAVE[END DATE]&gt;=DATE($B$4,$A23,AC$11)),ROW(T_LEAVE[LEAVE TYPE]))-ROW(T_LEAVE[#Headers])))))))),"")</f>
        <v>NE</v>
      </c>
      <c r="AD23" s="56" t="str">
        <f ca="1">IFERROR(IF(MONTH(DATE(I_RPT_YR,$A23,AD$11))&lt;&gt;$A23,"NA",IF(DATE(I_RPT_YR,$A23,AD$11)&gt;I_RPT_ED,"NA",IF(DATE($B$4,$A23,AD$11)&lt;$AL$3,"NE",IF(AND($AP$3&gt;0,DATE($B$4,$A23,AD$11)&gt;$AP$3),"NE",IF(NOT(ISERROR(MATCH(DATE($B$4,$A23,AD$11),L_HOLS,0))),"H",IF(INDEX(L_WKNDVAL,WEEKDAY(DATE($B$4,$A23,AD$11),1))=1,"WKND",INDEX(T_LEAVE[LEAVE TYPE],SUMPRODUCT(--(T_LEAVE[EMPLOYEE NAME]=I_RPT_EMP),--(T_LEAVE[START DATE]&lt;=DATE($B$4,$A23,AD$11)),--(T_LEAVE[END DATE]&gt;=DATE($B$4,$A23,AD$11)),ROW(T_LEAVE[LEAVE TYPE]))-ROW(T_LEAVE[#Headers])))))))),"")</f>
        <v>NE</v>
      </c>
      <c r="AE23" s="56" t="str">
        <f ca="1">IFERROR(IF(MONTH(DATE(I_RPT_YR,$A23,AE$11))&lt;&gt;$A23,"NA",IF(DATE(I_RPT_YR,$A23,AE$11)&gt;I_RPT_ED,"NA",IF(DATE($B$4,$A23,AE$11)&lt;$AL$3,"NE",IF(AND($AP$3&gt;0,DATE($B$4,$A23,AE$11)&gt;$AP$3),"NE",IF(NOT(ISERROR(MATCH(DATE($B$4,$A23,AE$11),L_HOLS,0))),"H",IF(INDEX(L_WKNDVAL,WEEKDAY(DATE($B$4,$A23,AE$11),1))=1,"WKND",INDEX(T_LEAVE[LEAVE TYPE],SUMPRODUCT(--(T_LEAVE[EMPLOYEE NAME]=I_RPT_EMP),--(T_LEAVE[START DATE]&lt;=DATE($B$4,$A23,AE$11)),--(T_LEAVE[END DATE]&gt;=DATE($B$4,$A23,AE$11)),ROW(T_LEAVE[LEAVE TYPE]))-ROW(T_LEAVE[#Headers])))))))),"")</f>
        <v>NE</v>
      </c>
      <c r="AF23" s="56" t="str">
        <f ca="1">IFERROR(IF(MONTH(DATE(I_RPT_YR,$A23,AF$11))&lt;&gt;$A23,"NA",IF(DATE(I_RPT_YR,$A23,AF$11)&gt;I_RPT_ED,"NA",IF(DATE($B$4,$A23,AF$11)&lt;$AL$3,"NE",IF(AND($AP$3&gt;0,DATE($B$4,$A23,AF$11)&gt;$AP$3),"NE",IF(NOT(ISERROR(MATCH(DATE($B$4,$A23,AF$11),L_HOLS,0))),"H",IF(INDEX(L_WKNDVAL,WEEKDAY(DATE($B$4,$A23,AF$11),1))=1,"WKND",INDEX(T_LEAVE[LEAVE TYPE],SUMPRODUCT(--(T_LEAVE[EMPLOYEE NAME]=I_RPT_EMP),--(T_LEAVE[START DATE]&lt;=DATE($B$4,$A23,AF$11)),--(T_LEAVE[END DATE]&gt;=DATE($B$4,$A23,AF$11)),ROW(T_LEAVE[LEAVE TYPE]))-ROW(T_LEAVE[#Headers])))))))),"")</f>
        <v>NE</v>
      </c>
      <c r="AG23" s="56" t="str">
        <f ca="1">IFERROR(IF(MONTH(DATE(I_RPT_YR,$A23,AG$11))&lt;&gt;$A23,"NA",IF(DATE(I_RPT_YR,$A23,AG$11)&gt;I_RPT_ED,"NA",IF(DATE($B$4,$A23,AG$11)&lt;$AL$3,"NE",IF(AND($AP$3&gt;0,DATE($B$4,$A23,AG$11)&gt;$AP$3),"NE",IF(NOT(ISERROR(MATCH(DATE($B$4,$A23,AG$11),L_HOLS,0))),"H",IF(INDEX(L_WKNDVAL,WEEKDAY(DATE($B$4,$A23,AG$11),1))=1,"WKND",INDEX(T_LEAVE[LEAVE TYPE],SUMPRODUCT(--(T_LEAVE[EMPLOYEE NAME]=I_RPT_EMP),--(T_LEAVE[START DATE]&lt;=DATE($B$4,$A23,AG$11)),--(T_LEAVE[END DATE]&gt;=DATE($B$4,$A23,AG$11)),ROW(T_LEAVE[LEAVE TYPE]))-ROW(T_LEAVE[#Headers])))))))),"")</f>
        <v>NE</v>
      </c>
      <c r="AH23" s="43"/>
      <c r="AI23" s="44"/>
      <c r="AJ23" s="60">
        <f ca="1">IF(OR(B23&gt;I_RPT_ED,AJ$11=""),"",COUNTIFS($C23:$AG23,AJ$11)*INDEX(T_LEAVETYPE[DAY VALUE],1))</f>
        <v>0</v>
      </c>
      <c r="AK23" s="60">
        <f ca="1">IF(OR($B23&gt;I_RPT_ED,AK$11=""),"",COUNTIFS($C23:$AG23,AK$11)*INDEX(T_LEAVETYPE[DAY VALUE],2))</f>
        <v>0</v>
      </c>
      <c r="AL23" s="58">
        <f ca="1">IF(OR($B23&gt;I_RPT_ED,AL$11=""),"",COUNTIFS($C23:$AG23,AL$11)*INDEX(T_LEAVETYPE[DAY VALUE],3))</f>
        <v>0</v>
      </c>
      <c r="AM23" s="58">
        <f ca="1">IF(OR($B23&gt;I_RPT_ED,AM$11=""),"",COUNTIFS($C23:$AG23,AM$11)*INDEX(T_LEAVETYPE[DAY VALUE],4))</f>
        <v>0</v>
      </c>
      <c r="AN23" s="58">
        <f ca="1">IF(OR($B23&gt;I_RPT_ED,AN$11=""),"",COUNTIFS($C23:$AG23,AN$11)*INDEX(T_LEAVETYPE[DAY VALUE],5))</f>
        <v>0</v>
      </c>
      <c r="AO23" s="58">
        <f t="shared" ca="1" si="4"/>
        <v>0</v>
      </c>
      <c r="AP23" s="59">
        <f t="shared" ca="1" si="5"/>
        <v>0</v>
      </c>
      <c r="AQ23" s="26"/>
    </row>
    <row r="24" spans="1:43" ht="24.95" customHeight="1" x14ac:dyDescent="0.2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/>
      <c r="AI24" s="46"/>
      <c r="AJ24" s="46"/>
      <c r="AK24" s="46"/>
      <c r="AL24" s="46"/>
      <c r="AM24" s="46"/>
      <c r="AN24" s="46"/>
      <c r="AO24" s="46"/>
      <c r="AP24" s="46"/>
      <c r="AQ24" s="47"/>
    </row>
  </sheetData>
  <sheetProtection algorithmName="SHA-512" hashValue="hKhDtyMMJbHldeYqK8sTZ8ec7dKPjhRW1GB/IRAXr3GLVdax0OR2zVYRpSAPQmL/I6Y6CulhjRFuMA4KZYBFzA==" saltValue="FhSfbR3Ra6J2pI7dLa2qRQ==" spinCount="100000" sheet="1" objects="1" scenarios="1" formatCells="0" formatColumns="0" formatRows="0"/>
  <mergeCells count="13">
    <mergeCell ref="AP5:AP7"/>
    <mergeCell ref="AL3:AM3"/>
    <mergeCell ref="D9:G9"/>
    <mergeCell ref="I9:L9"/>
    <mergeCell ref="N9:Q9"/>
    <mergeCell ref="S9:V9"/>
    <mergeCell ref="X9:AA9"/>
    <mergeCell ref="AJ5:AJ7"/>
    <mergeCell ref="AK5:AK7"/>
    <mergeCell ref="AL5:AL7"/>
    <mergeCell ref="AM5:AM7"/>
    <mergeCell ref="AN5:AN7"/>
    <mergeCell ref="AO5:AO7"/>
  </mergeCells>
  <conditionalFormatting sqref="D9:AA9 AJ11:AN11 AJ5:AN7">
    <cfRule type="expression" dxfId="9" priority="19">
      <formula>D5=""</formula>
    </cfRule>
  </conditionalFormatting>
  <conditionalFormatting sqref="C12:AG23">
    <cfRule type="expression" dxfId="8" priority="20">
      <formula>C12=INDEX(L_LEAVE,5)</formula>
    </cfRule>
    <cfRule type="expression" dxfId="7" priority="21">
      <formula>C12=INDEX(L_LEAVE,4)</formula>
    </cfRule>
    <cfRule type="expression" dxfId="6" priority="22">
      <formula>C12=INDEX(L_LEAVE,3)</formula>
    </cfRule>
    <cfRule type="expression" dxfId="5" priority="23">
      <formula>C12=INDEX(L_LEAVE,2)</formula>
    </cfRule>
    <cfRule type="expression" dxfId="4" priority="24">
      <formula>C12=INDEX(L_LEAVE,1)</formula>
    </cfRule>
    <cfRule type="expression" dxfId="3" priority="25">
      <formula>C12="WKND"</formula>
    </cfRule>
    <cfRule type="expression" dxfId="2" priority="26">
      <formula>C12="H"</formula>
    </cfRule>
    <cfRule type="expression" dxfId="1" priority="27">
      <formula>C12="NA"</formula>
    </cfRule>
    <cfRule type="expression" dxfId="0" priority="28">
      <formula>C12="NE"</formula>
    </cfRule>
  </conditionalFormatting>
  <dataValidations count="1">
    <dataValidation type="list" allowBlank="1" showInputMessage="1" showErrorMessage="1" sqref="B6">
      <formula1>L_EMPS</formula1>
    </dataValidation>
  </dataValidations>
  <printOptions horizontalCentered="1" verticalCentered="1"/>
  <pageMargins left="0.25" right="0.25" top="0.25" bottom="0.25" header="0.3" footer="0.3"/>
  <pageSetup orientation="landscape" horizontalDpi="4294967293" verticalDpi="0" r:id="rId1"/>
  <colBreaks count="1" manualBreakCount="1">
    <brk id="34" min="1" max="23" man="1"/>
  </colBreaks>
  <ignoredErrors>
    <ignoredError sqref="B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G26" sqref="G26"/>
    </sheetView>
  </sheetViews>
  <sheetFormatPr defaultRowHeight="15" x14ac:dyDescent="0.25"/>
  <cols>
    <col min="1" max="1" width="13.140625" customWidth="1"/>
    <col min="5" max="5" width="9.7109375" bestFit="1" customWidth="1"/>
  </cols>
  <sheetData>
    <row r="2" spans="1:6" x14ac:dyDescent="0.25">
      <c r="B2" t="s">
        <v>15</v>
      </c>
      <c r="C2" t="s">
        <v>16</v>
      </c>
    </row>
    <row r="3" spans="1:6" x14ac:dyDescent="0.25">
      <c r="A3" t="s">
        <v>8</v>
      </c>
      <c r="B3" t="b">
        <v>1</v>
      </c>
      <c r="C3">
        <f>--B3</f>
        <v>1</v>
      </c>
      <c r="E3" s="7" t="s">
        <v>31</v>
      </c>
      <c r="F3">
        <v>1</v>
      </c>
    </row>
    <row r="4" spans="1:6" x14ac:dyDescent="0.25">
      <c r="A4" t="s">
        <v>9</v>
      </c>
      <c r="C4">
        <f t="shared" ref="C4:C9" si="0">--B4</f>
        <v>0</v>
      </c>
      <c r="E4" t="s">
        <v>32</v>
      </c>
      <c r="F4">
        <v>2</v>
      </c>
    </row>
    <row r="5" spans="1:6" x14ac:dyDescent="0.25">
      <c r="A5" t="s">
        <v>10</v>
      </c>
      <c r="C5">
        <f t="shared" si="0"/>
        <v>0</v>
      </c>
      <c r="E5" s="7" t="s">
        <v>33</v>
      </c>
      <c r="F5">
        <v>3</v>
      </c>
    </row>
    <row r="6" spans="1:6" x14ac:dyDescent="0.25">
      <c r="A6" t="s">
        <v>11</v>
      </c>
      <c r="C6">
        <f t="shared" si="0"/>
        <v>0</v>
      </c>
      <c r="E6" t="s">
        <v>34</v>
      </c>
      <c r="F6">
        <v>4</v>
      </c>
    </row>
    <row r="7" spans="1:6" x14ac:dyDescent="0.25">
      <c r="A7" t="s">
        <v>12</v>
      </c>
      <c r="C7">
        <f t="shared" si="0"/>
        <v>0</v>
      </c>
      <c r="E7" s="7" t="s">
        <v>35</v>
      </c>
      <c r="F7">
        <v>5</v>
      </c>
    </row>
    <row r="8" spans="1:6" x14ac:dyDescent="0.25">
      <c r="A8" t="s">
        <v>13</v>
      </c>
      <c r="C8">
        <f t="shared" si="0"/>
        <v>0</v>
      </c>
      <c r="E8" t="s">
        <v>36</v>
      </c>
      <c r="F8">
        <v>6</v>
      </c>
    </row>
    <row r="9" spans="1:6" x14ac:dyDescent="0.25">
      <c r="A9" t="s">
        <v>14</v>
      </c>
      <c r="B9" t="b">
        <v>0</v>
      </c>
      <c r="C9">
        <f t="shared" si="0"/>
        <v>0</v>
      </c>
      <c r="E9" s="7" t="s">
        <v>37</v>
      </c>
      <c r="F9">
        <v>7</v>
      </c>
    </row>
    <row r="10" spans="1:6" x14ac:dyDescent="0.25">
      <c r="E10" t="s">
        <v>38</v>
      </c>
      <c r="F10">
        <v>8</v>
      </c>
    </row>
    <row r="11" spans="1:6" x14ac:dyDescent="0.25">
      <c r="E11" s="7" t="s">
        <v>39</v>
      </c>
      <c r="F11">
        <v>9</v>
      </c>
    </row>
    <row r="12" spans="1:6" x14ac:dyDescent="0.25">
      <c r="E12" t="s">
        <v>40</v>
      </c>
      <c r="F12">
        <v>10</v>
      </c>
    </row>
    <row r="13" spans="1:6" x14ac:dyDescent="0.25">
      <c r="E13" s="7" t="s">
        <v>41</v>
      </c>
      <c r="F13">
        <v>11</v>
      </c>
    </row>
    <row r="14" spans="1:6" x14ac:dyDescent="0.25">
      <c r="E14" t="s">
        <v>42</v>
      </c>
      <c r="F14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SETTINGS</vt:lpstr>
      <vt:lpstr>EMPLOYEES</vt:lpstr>
      <vt:lpstr>LEAVE</vt:lpstr>
      <vt:lpstr>TEAM DASHBOARD</vt:lpstr>
      <vt:lpstr>EMPLOYEE REPORT</vt:lpstr>
      <vt:lpstr>H</vt:lpstr>
      <vt:lpstr>I_RPT_ED</vt:lpstr>
      <vt:lpstr>I_RPT_EMP</vt:lpstr>
      <vt:lpstr>I_RPT_YR</vt:lpstr>
      <vt:lpstr>L_EMPS</vt:lpstr>
      <vt:lpstr>L_EMPSTDT</vt:lpstr>
      <vt:lpstr>L_EMPTERMDT</vt:lpstr>
      <vt:lpstr>L_HOLS</vt:lpstr>
      <vt:lpstr>L_LEAVE</vt:lpstr>
      <vt:lpstr>L_MTHS</vt:lpstr>
      <vt:lpstr>L_WKNDVAL</vt:lpstr>
      <vt:lpstr>'EMPLOYEE REPORT'!Print_Area</vt:lpstr>
      <vt:lpstr>'TEAM DASHBOARD'!Print_Area</vt:lpstr>
      <vt:lpstr>'EMPLOYEE REPORT'!Print_Titles</vt:lpstr>
      <vt:lpstr>'TEAM DASHBOARD'!Print_Titles</vt:lpstr>
      <vt:lpstr>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 zara</dc:creator>
  <cp:lastModifiedBy>ind zara</cp:lastModifiedBy>
  <cp:lastPrinted>2016-11-29T11:59:50Z</cp:lastPrinted>
  <dcterms:created xsi:type="dcterms:W3CDTF">2016-11-25T15:02:25Z</dcterms:created>
  <dcterms:modified xsi:type="dcterms:W3CDTF">2017-01-30T18:56:13Z</dcterms:modified>
</cp:coreProperties>
</file>