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960" tabRatio="768" activeTab="0"/>
  </bookViews>
  <sheets>
    <sheet name="Input Page" sheetId="1" r:id="rId1"/>
    <sheet name="Startup" sheetId="2" r:id="rId2"/>
    <sheet name="Income" sheetId="3" r:id="rId3"/>
    <sheet name="Balance Sheet" sheetId="4" r:id="rId4"/>
    <sheet name="Cash Flow" sheetId="5" r:id="rId5"/>
    <sheet name="Ratios" sheetId="6" r:id="rId6"/>
    <sheet name="Startup Info" sheetId="7" r:id="rId7"/>
    <sheet name="Expense Info" sheetId="8" r:id="rId8"/>
    <sheet name="Sheet1" sheetId="9" r:id="rId9"/>
  </sheets>
  <definedNames>
    <definedName name="_xlnm.Print_Area" localSheetId="7">'Expense Info'!$A$1:$J$66</definedName>
    <definedName name="_xlnm.Print_Area" localSheetId="6">'Startup Info'!$A$1:$E$68</definedName>
  </definedNames>
  <calcPr fullCalcOnLoad="1"/>
</workbook>
</file>

<file path=xl/sharedStrings.xml><?xml version="1.0" encoding="utf-8"?>
<sst xmlns="http://schemas.openxmlformats.org/spreadsheetml/2006/main" count="385" uniqueCount="295">
  <si>
    <t>Startup Budget</t>
  </si>
  <si>
    <t>Web Development</t>
  </si>
  <si>
    <t>Hosting</t>
  </si>
  <si>
    <t>Beginning Inventory</t>
  </si>
  <si>
    <t>POS Supplies / Bank Card Machines</t>
  </si>
  <si>
    <t>Stationary and Business Supplies</t>
  </si>
  <si>
    <t>Fixtures (tables, counters, lights, file cabinet, tent, signs, etc.)</t>
  </si>
  <si>
    <t>Trailer expense</t>
  </si>
  <si>
    <t>Legal</t>
  </si>
  <si>
    <t>Permits</t>
  </si>
  <si>
    <t>Business Licenses</t>
  </si>
  <si>
    <t>Insurance</t>
  </si>
  <si>
    <t>Employee Payroll</t>
  </si>
  <si>
    <t>Advertising and Promotion</t>
  </si>
  <si>
    <t>Office rent and expense</t>
  </si>
  <si>
    <t>Utilities</t>
  </si>
  <si>
    <t>Other</t>
  </si>
  <si>
    <t>Total Startup Budget</t>
  </si>
  <si>
    <t>Cash Budget</t>
  </si>
  <si>
    <t xml:space="preserve">     Cash from Investors</t>
  </si>
  <si>
    <t xml:space="preserve">     Cash from Partners</t>
  </si>
  <si>
    <t xml:space="preserve">     Cash from Short-term Loans</t>
  </si>
  <si>
    <t xml:space="preserve">     Cash from Long-term Loans</t>
  </si>
  <si>
    <t>Total Cash Accumulated</t>
  </si>
  <si>
    <t>Total Cash Remaining (Needed)</t>
  </si>
  <si>
    <t>Pro forma Income Statement</t>
  </si>
  <si>
    <t>Sales – new books</t>
  </si>
  <si>
    <t>Sales – used books</t>
  </si>
  <si>
    <t>Sales – fee from self-sold used books</t>
  </si>
  <si>
    <t xml:space="preserve">      Total Sales</t>
  </si>
  <si>
    <t>Cost of goods sold  – new books</t>
  </si>
  <si>
    <t>Cost of goods sold  – used books</t>
  </si>
  <si>
    <t xml:space="preserve">      Total cost of goods sold  </t>
  </si>
  <si>
    <t>Gross Margin</t>
  </si>
  <si>
    <t>Gross Margin %</t>
  </si>
  <si>
    <t>Payroll</t>
  </si>
  <si>
    <t>Web related charges</t>
  </si>
  <si>
    <t>Advertising/promotion</t>
  </si>
  <si>
    <t>Equipment expense</t>
  </si>
  <si>
    <t>Depreciation</t>
  </si>
  <si>
    <t>Licenses/permits</t>
  </si>
  <si>
    <t>Interest expense</t>
  </si>
  <si>
    <t xml:space="preserve">     Total Operating Expenses</t>
  </si>
  <si>
    <t>Net Operating Profit</t>
  </si>
  <si>
    <t xml:space="preserve">Net Profit </t>
  </si>
  <si>
    <t>Pro forma Cash Flow Statement</t>
  </si>
  <si>
    <t>Operating Activities</t>
  </si>
  <si>
    <t>Net income</t>
  </si>
  <si>
    <t>Adjustments to reconcile net cash:</t>
  </si>
  <si>
    <t xml:space="preserve">   Depreciation and amortization</t>
  </si>
  <si>
    <t xml:space="preserve">   Provision for deferred taxes</t>
  </si>
  <si>
    <t>Changes in assets/liabilities:</t>
  </si>
  <si>
    <t xml:space="preserve">    Increase in current assets</t>
  </si>
  <si>
    <t xml:space="preserve">    Increase in A/P and exp</t>
  </si>
  <si>
    <t>Other, net</t>
  </si>
  <si>
    <t>Cash provided by operating act</t>
  </si>
  <si>
    <t>Investing Activities</t>
  </si>
  <si>
    <t>Purchases of PPE</t>
  </si>
  <si>
    <t>Proceeds from dispositions of PPE</t>
  </si>
  <si>
    <t>Cash used in investing activities</t>
  </si>
  <si>
    <t>Financing Activities</t>
  </si>
  <si>
    <t>Proceeds form debt issuances</t>
  </si>
  <si>
    <t>Principle payment on debt</t>
  </si>
  <si>
    <t>Cash (used in) provided by financing activities</t>
  </si>
  <si>
    <t>(Decrease)increase during year</t>
  </si>
  <si>
    <t>Balance at beginning of year</t>
  </si>
  <si>
    <t>Balance at end of year</t>
  </si>
  <si>
    <t>Pro Forma Balance Sheet</t>
  </si>
  <si>
    <t>Assets</t>
  </si>
  <si>
    <t>Current Assets</t>
  </si>
  <si>
    <t xml:space="preserve">     Cash and cash equivalents</t>
  </si>
  <si>
    <t xml:space="preserve">     Inventories</t>
  </si>
  <si>
    <t xml:space="preserve">     Deferred income taxes</t>
  </si>
  <si>
    <t xml:space="preserve">     Other current assets</t>
  </si>
  <si>
    <t>Total Current Assets</t>
  </si>
  <si>
    <t>Property, plant and equipment</t>
  </si>
  <si>
    <t>Accumulated Depreciation</t>
  </si>
  <si>
    <t>Long-term investments</t>
  </si>
  <si>
    <t>Other assets</t>
  </si>
  <si>
    <t xml:space="preserve">       Total Assets</t>
  </si>
  <si>
    <t>Liabilities and Stockholders’ Equity</t>
  </si>
  <si>
    <t>Current Liabilities</t>
  </si>
  <si>
    <t xml:space="preserve">     Accounts Payable</t>
  </si>
  <si>
    <t xml:space="preserve">     Accrued liabilities</t>
  </si>
  <si>
    <t xml:space="preserve">     Current Borrowing</t>
  </si>
  <si>
    <t xml:space="preserve">     Other </t>
  </si>
  <si>
    <t>Total Current Liabilities</t>
  </si>
  <si>
    <t>Stockholders’ equity</t>
  </si>
  <si>
    <t>Paid-in capital</t>
  </si>
  <si>
    <t>Retained earnings</t>
  </si>
  <si>
    <t>Total Stockholders’ equity</t>
  </si>
  <si>
    <t>Total Liabilities and Stockholders’ Equity</t>
  </si>
  <si>
    <t>Ratios (Planned)</t>
  </si>
  <si>
    <t>Sales Growth</t>
  </si>
  <si>
    <t>As a percent of Total Assets:</t>
  </si>
  <si>
    <t xml:space="preserve">     Inventory</t>
  </si>
  <si>
    <t xml:space="preserve">     Total Short-term Assets</t>
  </si>
  <si>
    <t xml:space="preserve">     Long-term Assets</t>
  </si>
  <si>
    <t>As a percent of Total Liabilities:</t>
  </si>
  <si>
    <t xml:space="preserve">     Short-term Liabilities</t>
  </si>
  <si>
    <t xml:space="preserve">     Long-term Liabilities</t>
  </si>
  <si>
    <t>As a percent of Total Sales:</t>
  </si>
  <si>
    <t xml:space="preserve">    Gross Margin</t>
  </si>
  <si>
    <t xml:space="preserve">     Selling, G &amp; A</t>
  </si>
  <si>
    <t xml:space="preserve">     Advertising Expenses</t>
  </si>
  <si>
    <t xml:space="preserve">     Profit Before Taxes</t>
  </si>
  <si>
    <t>Current Ratio</t>
  </si>
  <si>
    <t>Quick Ratio</t>
  </si>
  <si>
    <t>Total Debt to Total Assets</t>
  </si>
  <si>
    <t>Pre-tax Return on Net Worth</t>
  </si>
  <si>
    <t>Pre-tax Return on Assets</t>
  </si>
  <si>
    <t>Net Profit Margin</t>
  </si>
  <si>
    <t>Return on Equity</t>
  </si>
  <si>
    <t>Inventory Turnover</t>
  </si>
  <si>
    <t>Accounts Payable</t>
  </si>
  <si>
    <t>Total Asset Turnover</t>
  </si>
  <si>
    <t>Debt to Net Worth</t>
  </si>
  <si>
    <t>Yr1</t>
  </si>
  <si>
    <t>Yr2</t>
  </si>
  <si>
    <t>Yr3</t>
  </si>
  <si>
    <t>Industry Average</t>
  </si>
  <si>
    <t>Startup Expenses</t>
  </si>
  <si>
    <t>BookTruck.com Financial Statements Input Page</t>
  </si>
  <si>
    <t>Pre Opening expense</t>
  </si>
  <si>
    <t>Fixtures (tables, counters, etc.)</t>
  </si>
  <si>
    <t>Gross Margin % - new books</t>
  </si>
  <si>
    <t>Gross Margin % - used books</t>
  </si>
  <si>
    <t>Payroll $</t>
  </si>
  <si>
    <t>Industry Averages</t>
  </si>
  <si>
    <t>BookTruck.com Financial Ratios Projections</t>
  </si>
  <si>
    <t>BookTruck.com Pro Forma Balance Sheet</t>
  </si>
  <si>
    <t>BookTruck.com Pro Forma Income Statement</t>
  </si>
  <si>
    <t>BookTruck.com Startup Budget</t>
  </si>
  <si>
    <t>BookTruck.com Pro Forma Cash Flow Statement</t>
  </si>
  <si>
    <t>Legal/Consultants</t>
  </si>
  <si>
    <t>Truck gas and maintenance</t>
  </si>
  <si>
    <t>Truck gas &amp; maintenance</t>
  </si>
  <si>
    <t>Estimated Income Tax (30%)</t>
  </si>
  <si>
    <t>Payroll Benefits</t>
  </si>
  <si>
    <t>Trailer expense ($30k Capitalized)</t>
  </si>
  <si>
    <t>Trailer expense (30k capitalized)</t>
  </si>
  <si>
    <t>End Yr1</t>
  </si>
  <si>
    <t>End Yr2</t>
  </si>
  <si>
    <t>End Yr3</t>
  </si>
  <si>
    <t>Beg Yr1</t>
  </si>
  <si>
    <t>Beg Yr2</t>
  </si>
  <si>
    <t>beg Yr3</t>
  </si>
  <si>
    <t xml:space="preserve">     Accounts receivable</t>
  </si>
  <si>
    <t>Investment by others</t>
  </si>
  <si>
    <t>Total  Liabilities</t>
  </si>
  <si>
    <t>Total Long-term liabilities</t>
  </si>
  <si>
    <t>COST AREA:</t>
  </si>
  <si>
    <t>COST DETERMINATION</t>
  </si>
  <si>
    <t>SOURCE OF INFORMATION</t>
  </si>
  <si>
    <t>COMMENTS</t>
  </si>
  <si>
    <t>START UP EXPENSES</t>
  </si>
  <si>
    <t>15 Students 8 weeks @ 20 hrs wk @ $15 hr  = $36,000</t>
  </si>
  <si>
    <t>current CIS 461 resources</t>
  </si>
  <si>
    <t xml:space="preserve">Cost of servers, pc's, development tools, network gear, software licences and initial hosting fees - $15,000 est. for co-hosted, $30,000 is self-hosted </t>
  </si>
  <si>
    <t xml:space="preserve"> (all this should be detailed by the IT team)</t>
  </si>
  <si>
    <t>(will be determined by number of books (warehouse?))</t>
  </si>
  <si>
    <t>If no warehouse, est will be $0, if warehouse, then on hand will be equivalent to 25% of annual sales (4 times turn)</t>
  </si>
  <si>
    <t>credit card transaction software &amp; licensing - $800</t>
  </si>
  <si>
    <t>$2,000 includes stationary, office supplies, phones and incidentals</t>
  </si>
  <si>
    <t>estimate derived from averaging numerous examples researched</t>
  </si>
  <si>
    <t>Tables for trailer - est 20 tables @ ($320- $725) = 8,000</t>
  </si>
  <si>
    <t>http://www.nextag.com/serv/main/buyer/outpdir.jsp?search=outdoor%20table&amp;doSearch=y&amp;node=2700400&amp;dosearch=y</t>
  </si>
  <si>
    <t>Office furnishings ($3,000)</t>
  </si>
  <si>
    <t>http://www.trailerfleet.com/Page13.html</t>
  </si>
  <si>
    <t xml:space="preserve">1988 to 1990 Strick with roll-up doors: Starting at $2,500.00 </t>
  </si>
  <si>
    <t xml:space="preserve">1992 to 1994 Connector gear: Starting at $2,000.00 </t>
  </si>
  <si>
    <r>
      <t xml:space="preserve">1994 Great Dane with roll-up doors and new 5,000 lb Waltco rail lifts: $16,500.00 </t>
    </r>
    <r>
      <rPr>
        <sz val="10"/>
        <rFont val="Arial"/>
        <family val="0"/>
      </rPr>
      <t xml:space="preserve">
</t>
    </r>
  </si>
  <si>
    <t xml:space="preserve">Employees      Annual Revenue    Monthly Premium  Annual Premium 0-14                 $3,000,000           $29.95                    $329.00 Extended Benefits -- Discounts on other Matters.  Significant discounts, as low as $89 an hour or 25% off standard hourly fees for most other personal legal matters.  </t>
  </si>
  <si>
    <t>http://law.freeadvice.com/resources/legalplans/lw_business_plan.htm</t>
  </si>
  <si>
    <t>use of IT consultants @ $5000, legal of $2000</t>
  </si>
  <si>
    <t>estimate from finance group</t>
  </si>
  <si>
    <t>permits of city, state and federal regulatory agencies estimated at $500</t>
  </si>
  <si>
    <t>First $10,000 gross revenue           $85.50</t>
  </si>
  <si>
    <t>http://www.ci.pomona.ca.us/city_departments/finance/pdf/business_license_fees.pdf</t>
  </si>
  <si>
    <t>Each additional $1000                    $.50</t>
  </si>
  <si>
    <t>http://www.ci.pomona.ca.us/download_forms/</t>
  </si>
  <si>
    <t>(City of Pomona)</t>
  </si>
  <si>
    <t>permits at est. 8 cities @ $100 each</t>
  </si>
  <si>
    <t>Intial insurance cost, covering all aspects of business, including: inventory, trucks, office building, general liability estimated at $3,000</t>
  </si>
  <si>
    <t>10 Employees @ $7.25 per hour for 4 weeks setting up and 4 principle participants at $500 per week</t>
  </si>
  <si>
    <t>intial cost $9,200 for freebies</t>
  </si>
  <si>
    <t>per marketing group's estimate</t>
  </si>
  <si>
    <t>additional $4,000 for flyers, banner ads and brochures</t>
  </si>
  <si>
    <t>intial startup costs for $1,000 mo office space estimated at $2,500</t>
  </si>
  <si>
    <t>888-411-7161  $400-800</t>
  </si>
  <si>
    <t>www.business.com/directory/real_estate_and_construction/ property_listings/commercial/office/</t>
  </si>
  <si>
    <t>deposits or initial setup fees estimated at $1,000</t>
  </si>
  <si>
    <t>Electric</t>
  </si>
  <si>
    <t>http://www.cpuc.ca.gov/PUBLISHED/NEWS_RELEASE/7145.htm</t>
  </si>
  <si>
    <t>incidentals and contingent items estimated at $4000</t>
  </si>
  <si>
    <t>ONGOING EXPENSES</t>
  </si>
  <si>
    <t>LOW</t>
  </si>
  <si>
    <t>MEDIAN</t>
  </si>
  <si>
    <t>HIGH</t>
  </si>
  <si>
    <t>Payroll as percent of sales</t>
  </si>
  <si>
    <t>Salaries are for Southern CA.</t>
  </si>
  <si>
    <t>Salary.com</t>
  </si>
  <si>
    <t>Truck Driver-Tractor Trailer</t>
  </si>
  <si>
    <t>Webmaster</t>
  </si>
  <si>
    <t>Retail Stock Clerk/Cashier</t>
  </si>
  <si>
    <t>Small Retail Store Manager</t>
  </si>
  <si>
    <t>est from finance group</t>
  </si>
  <si>
    <t>updating content and presentation of site</t>
  </si>
  <si>
    <t>Secure site registration</t>
  </si>
  <si>
    <t>$500 annually</t>
  </si>
  <si>
    <t xml:space="preserve">Hosting charges </t>
  </si>
  <si>
    <t>est. @ $250 monthly = 3,000yr</t>
  </si>
  <si>
    <t xml:space="preserve">free to $100 per month </t>
  </si>
  <si>
    <t>www.earthlink.net/biz/hosting/</t>
  </si>
  <si>
    <t>(depends on what we want)</t>
  </si>
  <si>
    <t>Infinology.com (see link)</t>
  </si>
  <si>
    <t>http://smartconsumers.infinology.com/hccompare2.htm</t>
  </si>
  <si>
    <t xml:space="preserve">                        $49.99 month</t>
  </si>
  <si>
    <t>sbc.com  (DSL)</t>
  </si>
  <si>
    <t>Costco(monitor,keyboard,mouse, etc.)</t>
  </si>
  <si>
    <t>Southern California Commercial
Real Estate Finder</t>
  </si>
  <si>
    <t>Ware/Office Space in Fullerton</t>
  </si>
  <si>
    <t>1320sf. $950 + util</t>
  </si>
  <si>
    <t>est $1,200 mo in rent $14,200 yr</t>
  </si>
  <si>
    <t>Ware/Office Space in Anaheim</t>
  </si>
  <si>
    <t>2500sf. $1500 +util</t>
  </si>
  <si>
    <t>BargainPrinting.com</t>
  </si>
  <si>
    <t>Stationary</t>
  </si>
  <si>
    <t>5000qty Letterhead 8.5x11</t>
  </si>
  <si>
    <t>Business Cards</t>
  </si>
  <si>
    <t>5000qty Full Color</t>
  </si>
  <si>
    <t xml:space="preserve">                           $250month</t>
  </si>
  <si>
    <t xml:space="preserve">Lights, Water, Phones/Lines, </t>
  </si>
  <si>
    <t>(depends on the area of warehouse/Office etc.)</t>
  </si>
  <si>
    <t>A/C, Other</t>
  </si>
  <si>
    <t>Brochures/Flyers</t>
  </si>
  <si>
    <t>5000qty Full Color One-side 8.5x11</t>
  </si>
  <si>
    <t>$10,000 yr</t>
  </si>
  <si>
    <t>est to keep pace with startup cost, est by finance group</t>
  </si>
  <si>
    <t>Equipment  expense</t>
  </si>
  <si>
    <t>estimate $500 mo in equip charges = $6,000 yr</t>
  </si>
  <si>
    <t>penske.com</t>
  </si>
  <si>
    <t>Truck Lease</t>
  </si>
  <si>
    <t>ryder.com</t>
  </si>
  <si>
    <t>Trailer Lease</t>
  </si>
  <si>
    <t>I was hoping Carlos had this Information</t>
  </si>
  <si>
    <t>rapidwaysleasing.com</t>
  </si>
  <si>
    <t>estimate $800 mo in gas = $9,600 yr</t>
  </si>
  <si>
    <t>estimate $500 mo in maint = $6,000 yr</t>
  </si>
  <si>
    <t>Preventive maintaence</t>
  </si>
  <si>
    <t xml:space="preserve">Fuel = </t>
  </si>
  <si>
    <t xml:space="preserve"> 8mpg x 200gal x $1.65gas = $330.</t>
  </si>
  <si>
    <t>Based on value of inventory in warehouse</t>
  </si>
  <si>
    <t>Warehouse Insurance</t>
  </si>
  <si>
    <t>Based on value of the truck</t>
  </si>
  <si>
    <t>Truck Insurance</t>
  </si>
  <si>
    <t>Based on estimated value of inventory</t>
  </si>
  <si>
    <t>Trailer Insurance</t>
  </si>
  <si>
    <t xml:space="preserve">                     $ 85.50 base fee</t>
  </si>
  <si>
    <t>City Of Pomona</t>
  </si>
  <si>
    <t>Pomona restricts the parking of vehicles</t>
  </si>
  <si>
    <t xml:space="preserve">                     $ 50.00 base fee</t>
  </si>
  <si>
    <t>City Of Irvine</t>
  </si>
  <si>
    <t>on the public streets. Vehicles</t>
  </si>
  <si>
    <t xml:space="preserve">                    Mobile Business Licenses</t>
  </si>
  <si>
    <t xml:space="preserve">                     $65.00 base fee</t>
  </si>
  <si>
    <t>Riverside County</t>
  </si>
  <si>
    <t>displaying advertisement or for sale signs are not permitted</t>
  </si>
  <si>
    <t>$65.00 + 6.56 per employee</t>
  </si>
  <si>
    <t>City of Long Beach</t>
  </si>
  <si>
    <t>$65 base fee, plus $6 each for first to fourth employee, and $3 for each five to twenty-five, and $1.25 for each thereafter.</t>
  </si>
  <si>
    <t>Los Anleles County</t>
  </si>
  <si>
    <t>On average,the cities charged 65.00 base fee
and additional charges for the number of employees
or for the amount of revenues you produce.</t>
  </si>
  <si>
    <t>The bookTruck is looked at like a LunckTruck
without the permits to sell food. We will need to contack the landords to define the expences of renting a spot to sell our books</t>
  </si>
  <si>
    <t>Short-Term Interest Rate - 10%</t>
  </si>
  <si>
    <t>General Assumptions</t>
  </si>
  <si>
    <t>Long-Term Interest Rate - 10%</t>
  </si>
  <si>
    <t>?</t>
  </si>
  <si>
    <t>Research and Development</t>
  </si>
  <si>
    <t>(new locations &amp; new customers)</t>
  </si>
  <si>
    <t>$400-$500 an hour</t>
  </si>
  <si>
    <t>Dr. Wyatt 
Attorney at Law</t>
  </si>
  <si>
    <t>Legal Expense</t>
  </si>
  <si>
    <t>Bank Charges</t>
  </si>
  <si>
    <t>approx 2% of sales</t>
  </si>
  <si>
    <t>1.54% - 1.69%* Fixed</t>
  </si>
  <si>
    <t>Electronic Clearing House, Inc. (ECHO)</t>
  </si>
  <si>
    <t>27% overall margin</t>
  </si>
  <si>
    <t>300,000 annual fixed cost</t>
  </si>
  <si>
    <t>Break Even</t>
  </si>
  <si>
    <t>BookTruck.com Break Even Analysis Chart</t>
  </si>
  <si>
    <t xml:space="preserve">Interest expense </t>
  </si>
  <si>
    <t>1 part-time @ 20 hrs wk @ $15 hr  = 15,560yr</t>
  </si>
  <si>
    <t>UPSIZED MODEL</t>
  </si>
  <si>
    <t>3 Employees @40hrs @ $7.25 per hour and 2 principle participants at $800 per week = $128,440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</si>
</sst>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0.0%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9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sz val="14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ahoma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3" fontId="3" fillId="2" borderId="5" xfId="0" applyNumberFormat="1" applyFont="1" applyFill="1" applyBorder="1" applyAlignment="1">
      <alignment wrapText="1"/>
    </xf>
    <xf numFmtId="3" fontId="0" fillId="0" borderId="2" xfId="0" applyNumberFormat="1" applyBorder="1" applyAlignment="1">
      <alignment/>
    </xf>
    <xf numFmtId="9" fontId="3" fillId="2" borderId="5" xfId="21" applyFont="1" applyFill="1" applyBorder="1" applyAlignment="1">
      <alignment wrapText="1"/>
    </xf>
    <xf numFmtId="9" fontId="0" fillId="0" borderId="2" xfId="21" applyBorder="1" applyAlignment="1">
      <alignment/>
    </xf>
    <xf numFmtId="0" fontId="2" fillId="0" borderId="0" xfId="0" applyFont="1" applyFill="1" applyBorder="1" applyAlignment="1">
      <alignment horizontal="left" wrapText="1"/>
    </xf>
    <xf numFmtId="37" fontId="0" fillId="0" borderId="2" xfId="15" applyNumberFormat="1" applyBorder="1" applyAlignment="1">
      <alignment/>
    </xf>
    <xf numFmtId="170" fontId="0" fillId="0" borderId="0" xfId="0" applyNumberFormat="1" applyAlignment="1">
      <alignment wrapText="1"/>
    </xf>
    <xf numFmtId="171" fontId="0" fillId="0" borderId="2" xfId="21" applyNumberFormat="1" applyBorder="1" applyAlignment="1">
      <alignment/>
    </xf>
    <xf numFmtId="0" fontId="5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20" applyAlignment="1">
      <alignment/>
    </xf>
    <xf numFmtId="4" fontId="0" fillId="0" borderId="0" xfId="0" applyNumberFormat="1" applyAlignment="1">
      <alignment/>
    </xf>
    <xf numFmtId="6" fontId="0" fillId="0" borderId="0" xfId="0" applyNumberFormat="1" applyAlignment="1">
      <alignment/>
    </xf>
    <xf numFmtId="6" fontId="0" fillId="0" borderId="1" xfId="0" applyNumberFormat="1" applyBorder="1" applyAlignment="1">
      <alignment/>
    </xf>
    <xf numFmtId="8" fontId="0" fillId="0" borderId="0" xfId="0" applyNumberFormat="1" applyAlignment="1">
      <alignment/>
    </xf>
    <xf numFmtId="0" fontId="0" fillId="0" borderId="1" xfId="0" applyBorder="1" applyAlignment="1">
      <alignment vertical="top" wrapText="1"/>
    </xf>
    <xf numFmtId="2" fontId="3" fillId="2" borderId="5" xfId="21" applyNumberFormat="1" applyFont="1" applyFill="1" applyBorder="1" applyAlignment="1">
      <alignment wrapText="1"/>
    </xf>
    <xf numFmtId="0" fontId="7" fillId="0" borderId="0" xfId="0" applyFont="1" applyAlignment="1">
      <alignment/>
    </xf>
    <xf numFmtId="37" fontId="7" fillId="0" borderId="0" xfId="17" applyNumberFormat="1" applyFont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3" xfId="0" applyFont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0" xfId="0" applyFont="1" applyFill="1" applyAlignment="1">
      <alignment/>
    </xf>
    <xf numFmtId="37" fontId="7" fillId="3" borderId="0" xfId="17" applyNumberFormat="1" applyFont="1" applyFill="1" applyAlignment="1">
      <alignment/>
    </xf>
    <xf numFmtId="0" fontId="5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5" fillId="4" borderId="0" xfId="0" applyFont="1" applyFill="1" applyBorder="1" applyAlignment="1">
      <alignment/>
    </xf>
    <xf numFmtId="0" fontId="0" fillId="4" borderId="0" xfId="0" applyFill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104775</xdr:rowOff>
    </xdr:from>
    <xdr:to>
      <xdr:col>19</xdr:col>
      <xdr:colOff>142875</xdr:colOff>
      <xdr:row>34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019300" y="1724025"/>
          <a:ext cx="10258425" cy="388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c.ca.gov/PUBLISHED/NEWS_RELEASE/7145.htm" TargetMode="External" /><Relationship Id="rId2" Type="http://schemas.openxmlformats.org/officeDocument/2006/relationships/hyperlink" Target="http://www.nextag.com/serv/main/buyer/outpdir.jsp?search=outdoor%20table&amp;doSearch=y&amp;node=2700400&amp;dosearch=y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martconsumers.infinology.com/hccompare2.htm" TargetMode="External" /><Relationship Id="rId2" Type="http://schemas.openxmlformats.org/officeDocument/2006/relationships/oleObject" Target="../embeddings/oleObject_7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9.00390625" style="11" customWidth="1"/>
    <col min="2" max="2" width="9.7109375" style="10" bestFit="1" customWidth="1"/>
    <col min="3" max="3" width="9.7109375" style="10" customWidth="1"/>
    <col min="4" max="4" width="33.7109375" style="10" customWidth="1"/>
    <col min="5" max="8" width="9.140625" style="10" customWidth="1"/>
    <col min="9" max="9" width="11.57421875" style="10" bestFit="1" customWidth="1"/>
    <col min="10" max="16384" width="9.140625" style="10" customWidth="1"/>
  </cols>
  <sheetData>
    <row r="1" spans="1:7" ht="44.25" customHeight="1">
      <c r="A1" s="58" t="s">
        <v>122</v>
      </c>
      <c r="B1" s="58"/>
      <c r="C1" s="58"/>
      <c r="D1" s="58"/>
      <c r="E1" s="58"/>
      <c r="F1" s="58"/>
      <c r="G1" s="58"/>
    </row>
    <row r="2" ht="15" customHeight="1"/>
    <row r="3" spans="1:7" ht="15" customHeight="1" thickBot="1">
      <c r="A3" s="59" t="s">
        <v>121</v>
      </c>
      <c r="B3" s="59"/>
      <c r="D3" s="13" t="s">
        <v>25</v>
      </c>
      <c r="E3" s="1" t="s">
        <v>117</v>
      </c>
      <c r="F3" s="1" t="s">
        <v>118</v>
      </c>
      <c r="G3" s="1" t="s">
        <v>119</v>
      </c>
    </row>
    <row r="4" spans="1:9" ht="15" customHeight="1">
      <c r="A4" s="12" t="s">
        <v>1</v>
      </c>
      <c r="B4" s="18">
        <v>36000</v>
      </c>
      <c r="D4" s="8" t="s">
        <v>26</v>
      </c>
      <c r="E4" s="18">
        <v>750000</v>
      </c>
      <c r="F4" s="18">
        <v>850000</v>
      </c>
      <c r="G4" s="18">
        <v>950000</v>
      </c>
      <c r="I4" s="24"/>
    </row>
    <row r="5" spans="1:7" ht="15" customHeight="1">
      <c r="A5" s="12" t="s">
        <v>2</v>
      </c>
      <c r="B5" s="18">
        <v>10000</v>
      </c>
      <c r="D5" s="8" t="s">
        <v>27</v>
      </c>
      <c r="E5" s="18"/>
      <c r="F5" s="18"/>
      <c r="G5" s="18"/>
    </row>
    <row r="6" spans="1:7" ht="15" customHeight="1">
      <c r="A6" s="12" t="s">
        <v>3</v>
      </c>
      <c r="B6" s="18">
        <v>0</v>
      </c>
      <c r="D6" s="8" t="s">
        <v>28</v>
      </c>
      <c r="E6" s="18"/>
      <c r="F6" s="18"/>
      <c r="G6" s="18"/>
    </row>
    <row r="7" spans="1:7" ht="15" customHeight="1">
      <c r="A7" s="12" t="s">
        <v>4</v>
      </c>
      <c r="B7" s="18">
        <v>800</v>
      </c>
      <c r="D7" s="8" t="s">
        <v>125</v>
      </c>
      <c r="E7" s="20">
        <v>0.3</v>
      </c>
      <c r="F7" s="20">
        <v>0.3</v>
      </c>
      <c r="G7" s="20">
        <v>0.3</v>
      </c>
    </row>
    <row r="8" spans="1:7" ht="15" customHeight="1">
      <c r="A8" s="12" t="s">
        <v>5</v>
      </c>
      <c r="B8" s="18">
        <v>2000</v>
      </c>
      <c r="D8" s="8" t="s">
        <v>126</v>
      </c>
      <c r="E8" s="20">
        <v>0.25</v>
      </c>
      <c r="F8" s="20">
        <v>0.25</v>
      </c>
      <c r="G8" s="20">
        <v>0.25</v>
      </c>
    </row>
    <row r="9" spans="1:7" ht="15" customHeight="1">
      <c r="A9" s="12" t="s">
        <v>124</v>
      </c>
      <c r="B9" s="18">
        <v>11000</v>
      </c>
      <c r="D9" s="8" t="s">
        <v>127</v>
      </c>
      <c r="E9" s="18">
        <v>128440</v>
      </c>
      <c r="F9" s="18">
        <v>128440</v>
      </c>
      <c r="G9" s="18">
        <v>143520</v>
      </c>
    </row>
    <row r="10" spans="1:7" ht="15" customHeight="1">
      <c r="A10" s="12" t="s">
        <v>140</v>
      </c>
      <c r="B10" s="18">
        <v>10000</v>
      </c>
      <c r="D10" s="8" t="s">
        <v>36</v>
      </c>
      <c r="E10" s="18">
        <v>19060</v>
      </c>
      <c r="F10" s="18">
        <v>19060</v>
      </c>
      <c r="G10" s="18">
        <v>19060</v>
      </c>
    </row>
    <row r="11" spans="1:7" ht="15" customHeight="1">
      <c r="A11" s="12" t="s">
        <v>134</v>
      </c>
      <c r="B11" s="18">
        <v>7000</v>
      </c>
      <c r="D11" s="8" t="s">
        <v>14</v>
      </c>
      <c r="E11" s="18">
        <v>14400</v>
      </c>
      <c r="F11" s="18">
        <v>14400</v>
      </c>
      <c r="G11" s="18">
        <v>14400</v>
      </c>
    </row>
    <row r="12" spans="1:7" ht="15" customHeight="1">
      <c r="A12" s="12" t="s">
        <v>9</v>
      </c>
      <c r="B12" s="18">
        <v>500</v>
      </c>
      <c r="D12" s="8" t="s">
        <v>15</v>
      </c>
      <c r="E12" s="18">
        <f>250*12</f>
        <v>3000</v>
      </c>
      <c r="F12" s="18">
        <f>250*12</f>
        <v>3000</v>
      </c>
      <c r="G12" s="18">
        <f>250*12</f>
        <v>3000</v>
      </c>
    </row>
    <row r="13" spans="1:7" ht="15" customHeight="1">
      <c r="A13" s="12" t="s">
        <v>10</v>
      </c>
      <c r="B13" s="18">
        <v>800</v>
      </c>
      <c r="D13" s="8" t="s">
        <v>37</v>
      </c>
      <c r="E13" s="18">
        <v>20000</v>
      </c>
      <c r="F13" s="18">
        <v>20000</v>
      </c>
      <c r="G13" s="18">
        <v>20000</v>
      </c>
    </row>
    <row r="14" spans="1:7" ht="15" customHeight="1">
      <c r="A14" s="12" t="s">
        <v>11</v>
      </c>
      <c r="B14" s="18">
        <v>3000</v>
      </c>
      <c r="D14" s="8" t="s">
        <v>38</v>
      </c>
      <c r="E14" s="18">
        <v>6000</v>
      </c>
      <c r="F14" s="18">
        <v>6000</v>
      </c>
      <c r="G14" s="18">
        <v>6000</v>
      </c>
    </row>
    <row r="15" spans="1:7" ht="15" customHeight="1">
      <c r="A15" s="12" t="s">
        <v>12</v>
      </c>
      <c r="B15" s="18">
        <v>4900</v>
      </c>
      <c r="D15" s="8" t="s">
        <v>135</v>
      </c>
      <c r="E15" s="18">
        <v>15600</v>
      </c>
      <c r="F15" s="18">
        <v>15600</v>
      </c>
      <c r="G15" s="18">
        <v>15600</v>
      </c>
    </row>
    <row r="16" spans="1:7" ht="15" customHeight="1">
      <c r="A16" s="12" t="s">
        <v>13</v>
      </c>
      <c r="B16" s="18">
        <v>13200</v>
      </c>
      <c r="D16" s="8" t="s">
        <v>11</v>
      </c>
      <c r="E16" s="18">
        <v>3000</v>
      </c>
      <c r="F16" s="18">
        <v>3000</v>
      </c>
      <c r="G16" s="18">
        <v>3000</v>
      </c>
    </row>
    <row r="17" spans="1:7" ht="15" customHeight="1">
      <c r="A17" s="12" t="s">
        <v>14</v>
      </c>
      <c r="B17" s="18">
        <v>2500</v>
      </c>
      <c r="D17" s="8" t="s">
        <v>40</v>
      </c>
      <c r="E17" s="18">
        <f>800+(E4*0.0005)</f>
        <v>1175</v>
      </c>
      <c r="F17" s="18">
        <f>800+(F4*0.0005)</f>
        <v>1225</v>
      </c>
      <c r="G17" s="18">
        <f>800+(G4*0.0005)</f>
        <v>1275</v>
      </c>
    </row>
    <row r="18" spans="1:7" ht="15" customHeight="1">
      <c r="A18" s="12" t="s">
        <v>15</v>
      </c>
      <c r="B18" s="18">
        <v>1000</v>
      </c>
      <c r="D18" s="8" t="s">
        <v>291</v>
      </c>
      <c r="E18" s="18">
        <v>0</v>
      </c>
      <c r="F18" s="18">
        <v>0</v>
      </c>
      <c r="G18" s="18">
        <v>0</v>
      </c>
    </row>
    <row r="19" spans="1:7" ht="15" customHeight="1">
      <c r="A19" s="12" t="s">
        <v>16</v>
      </c>
      <c r="B19" s="18">
        <v>4000</v>
      </c>
      <c r="D19" s="8" t="s">
        <v>16</v>
      </c>
      <c r="E19" s="18">
        <v>3000</v>
      </c>
      <c r="F19" s="18">
        <v>3001</v>
      </c>
      <c r="G19" s="18">
        <v>3002</v>
      </c>
    </row>
    <row r="20" spans="1:2" ht="15" customHeight="1">
      <c r="A20" s="12" t="s">
        <v>19</v>
      </c>
      <c r="B20" s="18">
        <v>0</v>
      </c>
    </row>
    <row r="21" spans="1:2" ht="15" customHeight="1">
      <c r="A21" s="12" t="s">
        <v>20</v>
      </c>
      <c r="B21" s="18">
        <v>180000</v>
      </c>
    </row>
    <row r="22" spans="1:2" ht="15" customHeight="1">
      <c r="A22" s="12" t="s">
        <v>21</v>
      </c>
      <c r="B22" s="18"/>
    </row>
    <row r="23" spans="1:2" ht="15" customHeight="1">
      <c r="A23" s="12" t="s">
        <v>22</v>
      </c>
      <c r="B23" s="18"/>
    </row>
    <row r="24" ht="15" customHeight="1"/>
    <row r="25" spans="1:2" ht="15" customHeight="1" thickBot="1">
      <c r="A25" s="1" t="s">
        <v>128</v>
      </c>
      <c r="B25" s="14"/>
    </row>
    <row r="26" spans="1:2" ht="15" customHeight="1">
      <c r="A26" s="3" t="s">
        <v>93</v>
      </c>
      <c r="B26" s="20">
        <v>0.03</v>
      </c>
    </row>
    <row r="27" ht="15" customHeight="1">
      <c r="A27" s="3" t="s">
        <v>94</v>
      </c>
    </row>
    <row r="28" spans="1:2" ht="15" customHeight="1">
      <c r="A28" s="3" t="s">
        <v>95</v>
      </c>
      <c r="B28" s="20"/>
    </row>
    <row r="29" spans="1:2" ht="15" customHeight="1">
      <c r="A29" s="3" t="s">
        <v>96</v>
      </c>
      <c r="B29" s="20"/>
    </row>
    <row r="30" spans="1:2" ht="15" customHeight="1">
      <c r="A30" s="3" t="s">
        <v>97</v>
      </c>
      <c r="B30" s="20"/>
    </row>
    <row r="31" ht="15" customHeight="1">
      <c r="A31" s="3" t="s">
        <v>98</v>
      </c>
    </row>
    <row r="32" spans="1:2" ht="15" customHeight="1">
      <c r="A32" s="3" t="s">
        <v>99</v>
      </c>
      <c r="B32" s="20"/>
    </row>
    <row r="33" spans="1:2" ht="15" customHeight="1">
      <c r="A33" s="3" t="s">
        <v>100</v>
      </c>
      <c r="B33" s="20"/>
    </row>
    <row r="34" ht="15" customHeight="1">
      <c r="A34" s="3" t="s">
        <v>101</v>
      </c>
    </row>
    <row r="35" spans="1:2" ht="15" customHeight="1">
      <c r="A35" s="3" t="s">
        <v>102</v>
      </c>
      <c r="B35" s="42">
        <v>20</v>
      </c>
    </row>
    <row r="36" spans="1:2" ht="15" customHeight="1">
      <c r="A36" s="3" t="s">
        <v>103</v>
      </c>
      <c r="B36" s="42">
        <v>13</v>
      </c>
    </row>
    <row r="37" spans="1:2" ht="15" customHeight="1">
      <c r="A37" s="3" t="s">
        <v>104</v>
      </c>
      <c r="B37" s="42">
        <v>2</v>
      </c>
    </row>
    <row r="38" spans="1:2" ht="15" customHeight="1">
      <c r="A38" s="3" t="s">
        <v>105</v>
      </c>
      <c r="B38" s="42">
        <v>5</v>
      </c>
    </row>
    <row r="39" spans="1:2" ht="15" customHeight="1">
      <c r="A39" s="3" t="s">
        <v>106</v>
      </c>
      <c r="B39" s="42"/>
    </row>
    <row r="40" spans="1:2" ht="15" customHeight="1">
      <c r="A40" s="3" t="s">
        <v>107</v>
      </c>
      <c r="B40" s="42"/>
    </row>
    <row r="41" spans="1:2" ht="15" customHeight="1">
      <c r="A41" s="3" t="s">
        <v>108</v>
      </c>
      <c r="B41" s="42"/>
    </row>
    <row r="42" spans="1:2" ht="15" customHeight="1">
      <c r="A42" s="3" t="s">
        <v>109</v>
      </c>
      <c r="B42" s="42"/>
    </row>
    <row r="43" spans="1:2" ht="15" customHeight="1">
      <c r="A43" s="3" t="s">
        <v>110</v>
      </c>
      <c r="B43" s="42"/>
    </row>
    <row r="44" spans="1:2" ht="15" customHeight="1">
      <c r="A44" s="3" t="s">
        <v>111</v>
      </c>
      <c r="B44" s="42">
        <v>3</v>
      </c>
    </row>
    <row r="45" spans="1:2" ht="15" customHeight="1">
      <c r="A45" s="3" t="s">
        <v>112</v>
      </c>
      <c r="B45" s="42"/>
    </row>
    <row r="46" spans="1:2" ht="15" customHeight="1">
      <c r="A46" s="3" t="s">
        <v>113</v>
      </c>
      <c r="B46" s="42">
        <v>2</v>
      </c>
    </row>
    <row r="47" spans="1:2" ht="15" customHeight="1">
      <c r="A47" s="3" t="s">
        <v>114</v>
      </c>
      <c r="B47" s="42"/>
    </row>
    <row r="48" spans="1:2" ht="15" customHeight="1">
      <c r="A48" s="3" t="s">
        <v>115</v>
      </c>
      <c r="B48" s="42"/>
    </row>
    <row r="49" spans="1:2" ht="15" customHeight="1">
      <c r="A49" s="3" t="s">
        <v>116</v>
      </c>
      <c r="B49" s="42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mergeCells count="2">
    <mergeCell ref="A1:G1"/>
    <mergeCell ref="A3:B3"/>
  </mergeCells>
  <printOptions/>
  <pageMargins left="0.6" right="0.4" top="1" bottom="0.65" header="0.3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:D1"/>
    </sheetView>
  </sheetViews>
  <sheetFormatPr defaultColWidth="9.140625" defaultRowHeight="15" customHeight="1"/>
  <cols>
    <col min="1" max="1" width="28.28125" style="5" customWidth="1"/>
    <col min="2" max="2" width="8.7109375" style="0" customWidth="1"/>
    <col min="3" max="3" width="12.00390625" style="0" customWidth="1"/>
  </cols>
  <sheetData>
    <row r="1" spans="1:7" ht="33" customHeight="1">
      <c r="A1" s="58" t="s">
        <v>132</v>
      </c>
      <c r="B1" s="58"/>
      <c r="C1" s="58"/>
      <c r="D1" s="58"/>
      <c r="E1" s="57"/>
      <c r="F1" s="57"/>
      <c r="G1" s="57"/>
    </row>
    <row r="3" spans="2:5" ht="15" customHeight="1">
      <c r="B3" s="56"/>
      <c r="C3" s="55" t="s">
        <v>293</v>
      </c>
      <c r="D3" s="55"/>
      <c r="E3" s="53"/>
    </row>
    <row r="4" ht="15" customHeight="1">
      <c r="A4" s="2" t="s">
        <v>0</v>
      </c>
    </row>
    <row r="5" spans="1:3" ht="15" customHeight="1">
      <c r="A5" s="3" t="s">
        <v>1</v>
      </c>
      <c r="C5" s="19">
        <f>'Input Page'!B4</f>
        <v>36000</v>
      </c>
    </row>
    <row r="6" spans="1:3" ht="15" customHeight="1">
      <c r="A6" s="3" t="s">
        <v>2</v>
      </c>
      <c r="C6" s="19">
        <f>'Input Page'!B5</f>
        <v>10000</v>
      </c>
    </row>
    <row r="7" spans="1:3" ht="15" customHeight="1">
      <c r="A7" s="3" t="s">
        <v>3</v>
      </c>
      <c r="C7" s="19">
        <f>'Input Page'!B6</f>
        <v>0</v>
      </c>
    </row>
    <row r="8" spans="1:3" ht="25.5" customHeight="1">
      <c r="A8" s="3" t="s">
        <v>4</v>
      </c>
      <c r="C8" s="19">
        <f>'Input Page'!B7</f>
        <v>800</v>
      </c>
    </row>
    <row r="9" spans="1:3" ht="15" customHeight="1">
      <c r="A9" s="3" t="s">
        <v>5</v>
      </c>
      <c r="C9" s="19">
        <f>'Input Page'!B8</f>
        <v>2000</v>
      </c>
    </row>
    <row r="10" spans="1:3" ht="24.75" customHeight="1">
      <c r="A10" s="3" t="s">
        <v>6</v>
      </c>
      <c r="C10" s="19">
        <f>'Input Page'!B9</f>
        <v>11000</v>
      </c>
    </row>
    <row r="11" spans="1:3" ht="15" customHeight="1">
      <c r="A11" s="3" t="s">
        <v>139</v>
      </c>
      <c r="C11" s="19">
        <f>'Input Page'!B10</f>
        <v>10000</v>
      </c>
    </row>
    <row r="12" spans="1:3" ht="15" customHeight="1">
      <c r="A12" s="3" t="s">
        <v>8</v>
      </c>
      <c r="C12" s="19">
        <f>'Input Page'!B11</f>
        <v>7000</v>
      </c>
    </row>
    <row r="13" spans="1:3" ht="15" customHeight="1">
      <c r="A13" s="3" t="s">
        <v>9</v>
      </c>
      <c r="C13" s="19">
        <f>'Input Page'!B12</f>
        <v>500</v>
      </c>
    </row>
    <row r="14" spans="1:3" ht="15" customHeight="1">
      <c r="A14" s="3" t="s">
        <v>10</v>
      </c>
      <c r="C14" s="19">
        <f>'Input Page'!B13</f>
        <v>800</v>
      </c>
    </row>
    <row r="15" spans="1:3" ht="15" customHeight="1">
      <c r="A15" s="3" t="s">
        <v>11</v>
      </c>
      <c r="C15" s="19">
        <f>'Input Page'!B14</f>
        <v>3000</v>
      </c>
    </row>
    <row r="16" spans="1:3" ht="15" customHeight="1">
      <c r="A16" s="3" t="s">
        <v>12</v>
      </c>
      <c r="C16" s="19">
        <f>'Input Page'!B15</f>
        <v>4900</v>
      </c>
    </row>
    <row r="17" spans="1:3" ht="15" customHeight="1">
      <c r="A17" s="3" t="s">
        <v>13</v>
      </c>
      <c r="C17" s="19">
        <f>'Input Page'!B16</f>
        <v>13200</v>
      </c>
    </row>
    <row r="18" spans="1:3" ht="15" customHeight="1">
      <c r="A18" s="3" t="s">
        <v>14</v>
      </c>
      <c r="C18" s="19">
        <f>'Input Page'!B17</f>
        <v>2500</v>
      </c>
    </row>
    <row r="19" spans="1:3" ht="15" customHeight="1">
      <c r="A19" s="3" t="s">
        <v>15</v>
      </c>
      <c r="C19" s="19">
        <f>'Input Page'!B18</f>
        <v>1000</v>
      </c>
    </row>
    <row r="20" spans="1:3" ht="15" customHeight="1">
      <c r="A20" s="3" t="s">
        <v>16</v>
      </c>
      <c r="C20" s="19">
        <f>'Input Page'!B19</f>
        <v>4000</v>
      </c>
    </row>
    <row r="21" spans="1:3" ht="15" customHeight="1">
      <c r="A21" s="3" t="s">
        <v>17</v>
      </c>
      <c r="C21" s="19">
        <f>SUM(C5:C20)</f>
        <v>106700</v>
      </c>
    </row>
    <row r="22" ht="15" customHeight="1">
      <c r="A22" s="3"/>
    </row>
    <row r="23" ht="15" customHeight="1">
      <c r="A23" s="3" t="s">
        <v>18</v>
      </c>
    </row>
    <row r="24" spans="1:3" ht="15" customHeight="1">
      <c r="A24" s="3" t="s">
        <v>19</v>
      </c>
      <c r="C24" s="19">
        <f>'Input Page'!B20</f>
        <v>0</v>
      </c>
    </row>
    <row r="25" spans="1:3" ht="15" customHeight="1">
      <c r="A25" s="3" t="s">
        <v>20</v>
      </c>
      <c r="C25" s="19">
        <v>180000</v>
      </c>
    </row>
    <row r="26" spans="1:3" ht="15" customHeight="1">
      <c r="A26" s="3" t="s">
        <v>21</v>
      </c>
      <c r="C26" s="19">
        <f>'Input Page'!B22</f>
        <v>0</v>
      </c>
    </row>
    <row r="27" spans="1:3" ht="15" customHeight="1">
      <c r="A27" s="3" t="s">
        <v>22</v>
      </c>
      <c r="C27" s="19">
        <f>'Input Page'!B23</f>
        <v>0</v>
      </c>
    </row>
    <row r="28" spans="1:3" ht="15" customHeight="1">
      <c r="A28" s="3" t="s">
        <v>23</v>
      </c>
      <c r="C28" s="19">
        <f>SUM(C24:C27)</f>
        <v>180000</v>
      </c>
    </row>
    <row r="29" spans="1:3" ht="15" customHeight="1">
      <c r="A29" s="3" t="s">
        <v>24</v>
      </c>
      <c r="C29" s="19">
        <f>C28-C21</f>
        <v>73300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0">
      <selection activeCell="C27" sqref="C27"/>
    </sheetView>
  </sheetViews>
  <sheetFormatPr defaultColWidth="9.140625" defaultRowHeight="12.75"/>
  <cols>
    <col min="1" max="1" width="36.00390625" style="9" customWidth="1"/>
    <col min="2" max="4" width="11.28125" style="0" bestFit="1" customWidth="1"/>
    <col min="5" max="5" width="10.28125" style="0" bestFit="1" customWidth="1"/>
  </cols>
  <sheetData>
    <row r="1" spans="1:6" s="4" customFormat="1" ht="28.5" customHeight="1">
      <c r="A1" s="58" t="s">
        <v>131</v>
      </c>
      <c r="B1" s="58"/>
      <c r="C1" s="58"/>
      <c r="D1" s="58"/>
      <c r="E1" s="58"/>
      <c r="F1" s="58"/>
    </row>
    <row r="2" spans="1:4" s="4" customFormat="1" ht="15" customHeight="1">
      <c r="A2" s="6"/>
      <c r="B2" s="60" t="s">
        <v>293</v>
      </c>
      <c r="C2" s="60"/>
      <c r="D2" s="60"/>
    </row>
    <row r="3" spans="1:4" s="4" customFormat="1" ht="15" customHeight="1" thickBot="1">
      <c r="A3" s="6"/>
      <c r="B3" s="1" t="s">
        <v>117</v>
      </c>
      <c r="C3" s="1" t="s">
        <v>118</v>
      </c>
      <c r="D3" s="1" t="s">
        <v>119</v>
      </c>
    </row>
    <row r="4" s="4" customFormat="1" ht="15" customHeight="1">
      <c r="A4" s="7" t="s">
        <v>25</v>
      </c>
    </row>
    <row r="5" spans="1:4" s="4" customFormat="1" ht="15" customHeight="1">
      <c r="A5" s="8" t="s">
        <v>26</v>
      </c>
      <c r="B5" s="19">
        <f>'Input Page'!E4</f>
        <v>750000</v>
      </c>
      <c r="C5" s="19">
        <f>'Input Page'!F4</f>
        <v>850000</v>
      </c>
      <c r="D5" s="19">
        <f>'Input Page'!G4</f>
        <v>950000</v>
      </c>
    </row>
    <row r="6" spans="1:4" s="4" customFormat="1" ht="15" customHeight="1">
      <c r="A6" s="8" t="s">
        <v>27</v>
      </c>
      <c r="B6" s="19">
        <f>'Input Page'!E5</f>
        <v>0</v>
      </c>
      <c r="C6" s="19">
        <f>'Input Page'!F5</f>
        <v>0</v>
      </c>
      <c r="D6" s="19">
        <f>'Input Page'!G5</f>
        <v>0</v>
      </c>
    </row>
    <row r="7" spans="1:4" s="4" customFormat="1" ht="15" customHeight="1">
      <c r="A7" s="8" t="s">
        <v>28</v>
      </c>
      <c r="B7" s="19">
        <f>'Input Page'!E6</f>
        <v>0</v>
      </c>
      <c r="C7" s="19">
        <f>'Input Page'!F6</f>
        <v>0</v>
      </c>
      <c r="D7" s="19">
        <f>'Input Page'!G6</f>
        <v>0</v>
      </c>
    </row>
    <row r="8" spans="1:4" s="4" customFormat="1" ht="15" customHeight="1">
      <c r="A8" s="8" t="s">
        <v>29</v>
      </c>
      <c r="B8" s="19">
        <f>SUM(B5:B7)</f>
        <v>750000</v>
      </c>
      <c r="C8" s="19">
        <f>SUM(C5:C7)</f>
        <v>850000</v>
      </c>
      <c r="D8" s="19">
        <f>SUM(D5:D7)</f>
        <v>950000</v>
      </c>
    </row>
    <row r="9" s="4" customFormat="1" ht="15" customHeight="1">
      <c r="A9" s="8"/>
    </row>
    <row r="10" spans="1:4" s="4" customFormat="1" ht="15" customHeight="1">
      <c r="A10" s="8" t="s">
        <v>30</v>
      </c>
      <c r="B10" s="23">
        <f>-('Input Page'!E7-1)*Income!B5</f>
        <v>525000</v>
      </c>
      <c r="C10" s="23">
        <f>-('Input Page'!F7-1)*Income!C5</f>
        <v>595000</v>
      </c>
      <c r="D10" s="23">
        <f>-('Input Page'!G7-1)*Income!D5</f>
        <v>665000</v>
      </c>
    </row>
    <row r="11" spans="1:4" s="4" customFormat="1" ht="15" customHeight="1">
      <c r="A11" s="8" t="s">
        <v>31</v>
      </c>
      <c r="B11" s="23">
        <f>B6*'Input Page'!E8</f>
        <v>0</v>
      </c>
      <c r="C11" s="23">
        <f>C6*'Input Page'!F8</f>
        <v>0</v>
      </c>
      <c r="D11" s="23">
        <f>D6*'Input Page'!G8</f>
        <v>0</v>
      </c>
    </row>
    <row r="12" spans="1:4" s="4" customFormat="1" ht="15" customHeight="1">
      <c r="A12" s="8" t="s">
        <v>32</v>
      </c>
      <c r="B12" s="23">
        <f>SUM(B10:B11)</f>
        <v>525000</v>
      </c>
      <c r="C12" s="23">
        <f>SUM(C10:C11)</f>
        <v>595000</v>
      </c>
      <c r="D12" s="23">
        <f>SUM(D10:D11)</f>
        <v>665000</v>
      </c>
    </row>
    <row r="13" s="4" customFormat="1" ht="15" customHeight="1">
      <c r="A13" s="8"/>
    </row>
    <row r="14" spans="1:4" s="4" customFormat="1" ht="15" customHeight="1">
      <c r="A14" s="8" t="s">
        <v>33</v>
      </c>
      <c r="B14" s="19">
        <f>B8-B12</f>
        <v>225000</v>
      </c>
      <c r="C14" s="19">
        <f>C8-C12</f>
        <v>255000</v>
      </c>
      <c r="D14" s="19">
        <f>D8-D12</f>
        <v>285000</v>
      </c>
    </row>
    <row r="15" spans="1:4" s="4" customFormat="1" ht="15" customHeight="1">
      <c r="A15" s="8" t="s">
        <v>34</v>
      </c>
      <c r="B15" s="21">
        <f>B14/B8</f>
        <v>0.3</v>
      </c>
      <c r="C15" s="21">
        <f>C14/C8</f>
        <v>0.3</v>
      </c>
      <c r="D15" s="21">
        <f>D14/D8</f>
        <v>0.3</v>
      </c>
    </row>
    <row r="16" s="4" customFormat="1" ht="15" customHeight="1">
      <c r="A16" s="8"/>
    </row>
    <row r="17" spans="1:4" s="4" customFormat="1" ht="15" customHeight="1">
      <c r="A17" s="8" t="s">
        <v>35</v>
      </c>
      <c r="B17" s="19">
        <f>'Input Page'!E9</f>
        <v>128440</v>
      </c>
      <c r="C17" s="19">
        <f>'Input Page'!F9</f>
        <v>128440</v>
      </c>
      <c r="D17" s="19">
        <f>'Input Page'!G9</f>
        <v>143520</v>
      </c>
    </row>
    <row r="18" spans="1:4" s="4" customFormat="1" ht="15" customHeight="1">
      <c r="A18" s="22" t="s">
        <v>138</v>
      </c>
      <c r="B18" s="19">
        <f>B17*0.2</f>
        <v>25688</v>
      </c>
      <c r="C18" s="19">
        <f>C17*0.2</f>
        <v>25688</v>
      </c>
      <c r="D18" s="19">
        <f>D17*0.2</f>
        <v>28704</v>
      </c>
    </row>
    <row r="19" spans="1:4" s="4" customFormat="1" ht="15" customHeight="1">
      <c r="A19" s="8" t="s">
        <v>36</v>
      </c>
      <c r="B19" s="19">
        <f>'Input Page'!E10</f>
        <v>19060</v>
      </c>
      <c r="C19" s="19">
        <f>'Input Page'!F10</f>
        <v>19060</v>
      </c>
      <c r="D19" s="19">
        <f>'Input Page'!G10</f>
        <v>19060</v>
      </c>
    </row>
    <row r="20" spans="1:4" s="4" customFormat="1" ht="15" customHeight="1">
      <c r="A20" s="8" t="s">
        <v>14</v>
      </c>
      <c r="B20" s="19">
        <f>'Input Page'!E11</f>
        <v>14400</v>
      </c>
      <c r="C20" s="19">
        <f>'Input Page'!F11</f>
        <v>14400</v>
      </c>
      <c r="D20" s="19">
        <f>'Input Page'!G11</f>
        <v>14400</v>
      </c>
    </row>
    <row r="21" spans="1:4" s="4" customFormat="1" ht="15" customHeight="1">
      <c r="A21" s="8" t="s">
        <v>15</v>
      </c>
      <c r="B21" s="19">
        <f>'Input Page'!E12</f>
        <v>3000</v>
      </c>
      <c r="C21" s="19">
        <f>'Input Page'!F12</f>
        <v>3000</v>
      </c>
      <c r="D21" s="19">
        <f>'Input Page'!G12</f>
        <v>3000</v>
      </c>
    </row>
    <row r="22" spans="1:4" s="4" customFormat="1" ht="15" customHeight="1">
      <c r="A22" s="8" t="s">
        <v>37</v>
      </c>
      <c r="B22" s="19">
        <f>'Input Page'!E13</f>
        <v>20000</v>
      </c>
      <c r="C22" s="19">
        <f>'Input Page'!F13</f>
        <v>20000</v>
      </c>
      <c r="D22" s="19">
        <f>'Input Page'!G13</f>
        <v>20000</v>
      </c>
    </row>
    <row r="23" spans="1:4" s="4" customFormat="1" ht="15" customHeight="1">
      <c r="A23" s="8" t="s">
        <v>38</v>
      </c>
      <c r="B23" s="19">
        <f>'Input Page'!E14</f>
        <v>6000</v>
      </c>
      <c r="C23" s="19">
        <f>'Input Page'!F14</f>
        <v>6000</v>
      </c>
      <c r="D23" s="19">
        <f>'Input Page'!G14</f>
        <v>6000</v>
      </c>
    </row>
    <row r="24" spans="1:4" s="4" customFormat="1" ht="15" customHeight="1">
      <c r="A24" s="8" t="s">
        <v>136</v>
      </c>
      <c r="B24" s="19">
        <f>'Input Page'!E15</f>
        <v>15600</v>
      </c>
      <c r="C24" s="19">
        <f>'Input Page'!F15</f>
        <v>15600</v>
      </c>
      <c r="D24" s="19">
        <f>'Input Page'!G15</f>
        <v>15600</v>
      </c>
    </row>
    <row r="25" spans="1:4" s="4" customFormat="1" ht="15" customHeight="1">
      <c r="A25" s="8" t="s">
        <v>11</v>
      </c>
      <c r="B25" s="19">
        <f>'Input Page'!E16</f>
        <v>3000</v>
      </c>
      <c r="C25" s="19">
        <f>'Input Page'!F16</f>
        <v>3000</v>
      </c>
      <c r="D25" s="19">
        <f>'Input Page'!G16</f>
        <v>3000</v>
      </c>
    </row>
    <row r="26" spans="1:4" s="4" customFormat="1" ht="15" customHeight="1">
      <c r="A26" s="8" t="s">
        <v>40</v>
      </c>
      <c r="B26" s="19">
        <f>'Input Page'!E17</f>
        <v>1175</v>
      </c>
      <c r="C26" s="19">
        <f>'Input Page'!F17</f>
        <v>1225</v>
      </c>
      <c r="D26" s="19">
        <f>'Input Page'!G17</f>
        <v>1275</v>
      </c>
    </row>
    <row r="27" spans="1:4" s="4" customFormat="1" ht="15" customHeight="1">
      <c r="A27" s="8" t="s">
        <v>41</v>
      </c>
      <c r="B27" s="19">
        <f>'Input Page'!E18</f>
        <v>0</v>
      </c>
      <c r="C27" s="19">
        <f>'Input Page'!F18</f>
        <v>0</v>
      </c>
      <c r="D27" s="19">
        <f>'Input Page'!G18</f>
        <v>0</v>
      </c>
    </row>
    <row r="28" spans="1:4" s="4" customFormat="1" ht="15" customHeight="1">
      <c r="A28" s="8" t="s">
        <v>39</v>
      </c>
      <c r="B28" s="15">
        <f>'Balance Sheet'!B14*0.15</f>
        <v>4500</v>
      </c>
      <c r="C28" s="15">
        <f>'Balance Sheet'!C14*0.15</f>
        <v>4500</v>
      </c>
      <c r="D28" s="15">
        <f>'Balance Sheet'!D14*0.15</f>
        <v>4500</v>
      </c>
    </row>
    <row r="29" spans="1:4" s="4" customFormat="1" ht="15" customHeight="1">
      <c r="A29" s="8" t="s">
        <v>123</v>
      </c>
      <c r="B29" s="19">
        <f>Startup!C21-Startup!C12+Startup!C12*0.2</f>
        <v>101100</v>
      </c>
      <c r="C29" s="15">
        <f>Startup!C12*0.2</f>
        <v>1400</v>
      </c>
      <c r="D29" s="15">
        <f>Startup!C12*0.2</f>
        <v>1400</v>
      </c>
    </row>
    <row r="30" spans="1:4" s="4" customFormat="1" ht="15" customHeight="1">
      <c r="A30" s="8" t="s">
        <v>16</v>
      </c>
      <c r="B30" s="19">
        <f>'Input Page'!E19</f>
        <v>3000</v>
      </c>
      <c r="C30" s="19">
        <f>'Input Page'!F19</f>
        <v>3001</v>
      </c>
      <c r="D30" s="19">
        <f>'Input Page'!G19</f>
        <v>3002</v>
      </c>
    </row>
    <row r="31" spans="1:4" s="4" customFormat="1" ht="15" customHeight="1">
      <c r="A31" s="8" t="s">
        <v>42</v>
      </c>
      <c r="B31" s="19">
        <f>SUM(B17:B30)</f>
        <v>344963</v>
      </c>
      <c r="C31" s="19">
        <f>SUM(C17:C30)</f>
        <v>245314</v>
      </c>
      <c r="D31" s="19">
        <f>SUM(D17:D30)</f>
        <v>263461</v>
      </c>
    </row>
    <row r="32" s="4" customFormat="1" ht="15" customHeight="1">
      <c r="A32" s="8"/>
    </row>
    <row r="33" spans="1:4" s="4" customFormat="1" ht="15" customHeight="1">
      <c r="A33" s="8" t="s">
        <v>43</v>
      </c>
      <c r="B33" s="19">
        <f>B14-B31</f>
        <v>-119963</v>
      </c>
      <c r="C33" s="19">
        <f>C14-C31</f>
        <v>9686</v>
      </c>
      <c r="D33" s="19">
        <f>D14-D31</f>
        <v>21539</v>
      </c>
    </row>
    <row r="34" spans="1:5" s="4" customFormat="1" ht="15" customHeight="1">
      <c r="A34" s="8" t="s">
        <v>137</v>
      </c>
      <c r="B34" s="19">
        <f>IF(B33&gt;0,B33*0.3,0)</f>
        <v>0</v>
      </c>
      <c r="C34" s="19">
        <f>IF(C33&gt;0,C33*0.3,0)</f>
        <v>2905.7999999999997</v>
      </c>
      <c r="D34" s="19">
        <f>IF(D33&gt;0,D33*0.3,0)</f>
        <v>6461.7</v>
      </c>
      <c r="E34"/>
    </row>
    <row r="35" spans="1:4" ht="12.75">
      <c r="A35" s="8" t="s">
        <v>44</v>
      </c>
      <c r="B35" s="19">
        <f>B33-B34</f>
        <v>-119963</v>
      </c>
      <c r="C35" s="19">
        <f>C33-C34</f>
        <v>6780.200000000001</v>
      </c>
      <c r="D35" s="19">
        <f>D33-D34</f>
        <v>15077.3</v>
      </c>
    </row>
  </sheetData>
  <mergeCells count="2">
    <mergeCell ref="A1:F1"/>
    <mergeCell ref="B2:D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C27" sqref="C27"/>
    </sheetView>
  </sheetViews>
  <sheetFormatPr defaultColWidth="9.140625" defaultRowHeight="12.75"/>
  <cols>
    <col min="1" max="1" width="36.28125" style="0" customWidth="1"/>
  </cols>
  <sheetData>
    <row r="1" spans="1:6" s="4" customFormat="1" ht="21.75" customHeight="1">
      <c r="A1" s="58" t="s">
        <v>130</v>
      </c>
      <c r="B1" s="58"/>
      <c r="C1" s="58"/>
      <c r="D1" s="58"/>
      <c r="E1" s="58"/>
      <c r="F1" s="58"/>
    </row>
    <row r="2" s="4" customFormat="1" ht="15" customHeight="1"/>
    <row r="3" spans="2:5" s="4" customFormat="1" ht="15" customHeight="1">
      <c r="B3" s="54"/>
      <c r="C3" s="55" t="s">
        <v>293</v>
      </c>
      <c r="D3" s="55"/>
      <c r="E3" s="55"/>
    </row>
    <row r="4" spans="2:5" s="4" customFormat="1" ht="15" customHeight="1" thickBot="1">
      <c r="B4" s="1" t="s">
        <v>144</v>
      </c>
      <c r="C4" s="1" t="s">
        <v>145</v>
      </c>
      <c r="D4" s="1" t="s">
        <v>146</v>
      </c>
      <c r="E4" s="1" t="s">
        <v>143</v>
      </c>
    </row>
    <row r="5" s="4" customFormat="1" ht="15" customHeight="1">
      <c r="A5" s="2" t="s">
        <v>67</v>
      </c>
    </row>
    <row r="6" s="4" customFormat="1" ht="15" customHeight="1">
      <c r="A6" s="3" t="s">
        <v>68</v>
      </c>
    </row>
    <row r="7" s="4" customFormat="1" ht="15" customHeight="1">
      <c r="A7" s="3" t="s">
        <v>69</v>
      </c>
    </row>
    <row r="8" spans="1:5" s="4" customFormat="1" ht="15" customHeight="1">
      <c r="A8" s="3" t="s">
        <v>70</v>
      </c>
      <c r="B8" s="19">
        <v>135000</v>
      </c>
      <c r="C8" s="15">
        <v>4537</v>
      </c>
      <c r="D8" s="15">
        <v>5817</v>
      </c>
      <c r="E8" s="15">
        <v>25395</v>
      </c>
    </row>
    <row r="9" spans="1:5" s="4" customFormat="1" ht="15" customHeight="1">
      <c r="A9" s="3" t="s">
        <v>71</v>
      </c>
      <c r="B9" s="15">
        <v>0</v>
      </c>
      <c r="C9" s="15">
        <v>20000</v>
      </c>
      <c r="D9" s="15">
        <v>30000</v>
      </c>
      <c r="E9" s="15">
        <v>30000</v>
      </c>
    </row>
    <row r="10" spans="1:5" s="4" customFormat="1" ht="15" customHeight="1">
      <c r="A10" s="3" t="s">
        <v>147</v>
      </c>
      <c r="B10" s="15">
        <v>0</v>
      </c>
      <c r="C10" s="15">
        <v>0</v>
      </c>
      <c r="D10" s="15">
        <v>0</v>
      </c>
      <c r="E10" s="15">
        <v>0</v>
      </c>
    </row>
    <row r="11" spans="1:5" s="4" customFormat="1" ht="15" customHeight="1">
      <c r="A11" s="3" t="s">
        <v>72</v>
      </c>
      <c r="B11" s="15">
        <v>0</v>
      </c>
      <c r="C11" s="15">
        <v>0</v>
      </c>
      <c r="D11" s="15">
        <v>0</v>
      </c>
      <c r="E11" s="15">
        <v>0</v>
      </c>
    </row>
    <row r="12" spans="1:5" s="4" customFormat="1" ht="15" customHeight="1">
      <c r="A12" s="3" t="s">
        <v>73</v>
      </c>
      <c r="B12" s="15">
        <v>0</v>
      </c>
      <c r="C12" s="15">
        <v>0</v>
      </c>
      <c r="D12" s="15">
        <v>0</v>
      </c>
      <c r="E12" s="15">
        <v>0</v>
      </c>
    </row>
    <row r="13" spans="1:5" s="4" customFormat="1" ht="15" customHeight="1">
      <c r="A13" s="3" t="s">
        <v>74</v>
      </c>
      <c r="B13" s="15">
        <f>SUM(B8:B12)</f>
        <v>135000</v>
      </c>
      <c r="C13" s="15">
        <f>SUM(C8:C12)</f>
        <v>24537</v>
      </c>
      <c r="D13" s="15">
        <f>SUM(D8:D12)</f>
        <v>35817</v>
      </c>
      <c r="E13" s="15">
        <f>SUM(E8:E12)</f>
        <v>55395</v>
      </c>
    </row>
    <row r="14" spans="1:5" s="4" customFormat="1" ht="15" customHeight="1">
      <c r="A14" s="3" t="s">
        <v>75</v>
      </c>
      <c r="B14" s="15">
        <v>30000</v>
      </c>
      <c r="C14" s="15">
        <v>30000</v>
      </c>
      <c r="D14" s="15">
        <v>30000</v>
      </c>
      <c r="E14" s="15">
        <v>30000</v>
      </c>
    </row>
    <row r="15" spans="1:5" s="4" customFormat="1" ht="15" customHeight="1">
      <c r="A15" s="3" t="s">
        <v>76</v>
      </c>
      <c r="B15" s="15">
        <v>0</v>
      </c>
      <c r="C15" s="15">
        <v>4500</v>
      </c>
      <c r="D15" s="15">
        <v>9000</v>
      </c>
      <c r="E15" s="15">
        <v>9000</v>
      </c>
    </row>
    <row r="16" spans="1:5" s="4" customFormat="1" ht="15" customHeight="1">
      <c r="A16" s="3" t="s">
        <v>77</v>
      </c>
      <c r="B16" s="15">
        <v>0</v>
      </c>
      <c r="C16" s="15">
        <v>0</v>
      </c>
      <c r="D16" s="15">
        <v>0</v>
      </c>
      <c r="E16" s="15">
        <v>0</v>
      </c>
    </row>
    <row r="17" spans="1:5" s="4" customFormat="1" ht="15" customHeight="1">
      <c r="A17" s="3" t="s">
        <v>78</v>
      </c>
      <c r="B17" s="15">
        <v>0</v>
      </c>
      <c r="C17" s="15">
        <v>0</v>
      </c>
      <c r="D17" s="15">
        <v>0</v>
      </c>
      <c r="E17" s="15">
        <v>0</v>
      </c>
    </row>
    <row r="18" spans="1:5" s="4" customFormat="1" ht="15" customHeight="1">
      <c r="A18" s="3" t="s">
        <v>79</v>
      </c>
      <c r="B18" s="15">
        <f>SUM(B13:B17)</f>
        <v>165000</v>
      </c>
      <c r="C18" s="15">
        <f>SUM(C13:C17)</f>
        <v>59037</v>
      </c>
      <c r="D18" s="15">
        <f>SUM(D13:D17)</f>
        <v>74817</v>
      </c>
      <c r="E18" s="15">
        <f>SUM(E13:E17)</f>
        <v>94395</v>
      </c>
    </row>
    <row r="19" s="4" customFormat="1" ht="15" customHeight="1">
      <c r="A19" s="3"/>
    </row>
    <row r="20" s="4" customFormat="1" ht="15" customHeight="1">
      <c r="A20" s="3" t="s">
        <v>80</v>
      </c>
    </row>
    <row r="21" s="4" customFormat="1" ht="15" customHeight="1">
      <c r="A21" s="3" t="s">
        <v>81</v>
      </c>
    </row>
    <row r="22" spans="1:5" s="4" customFormat="1" ht="15" customHeight="1">
      <c r="A22" s="3" t="s">
        <v>82</v>
      </c>
      <c r="B22" s="15"/>
      <c r="C22" s="15">
        <v>2000</v>
      </c>
      <c r="D22" s="15">
        <v>2000</v>
      </c>
      <c r="E22" s="15">
        <v>2000</v>
      </c>
    </row>
    <row r="23" spans="1:5" s="4" customFormat="1" ht="15" customHeight="1">
      <c r="A23" s="3" t="s">
        <v>83</v>
      </c>
      <c r="B23" s="15">
        <v>0</v>
      </c>
      <c r="C23" s="15">
        <v>1000</v>
      </c>
      <c r="D23" s="15">
        <v>1000</v>
      </c>
      <c r="E23" s="15">
        <v>1000</v>
      </c>
    </row>
    <row r="24" spans="1:5" s="4" customFormat="1" ht="15" customHeight="1">
      <c r="A24" s="3" t="s">
        <v>84</v>
      </c>
      <c r="B24" s="19">
        <v>0</v>
      </c>
      <c r="C24" s="19">
        <v>0</v>
      </c>
      <c r="D24" s="19">
        <v>0</v>
      </c>
      <c r="E24" s="19">
        <v>0</v>
      </c>
    </row>
    <row r="25" spans="1:5" s="4" customFormat="1" ht="15" customHeight="1">
      <c r="A25" s="3" t="s">
        <v>85</v>
      </c>
      <c r="B25" s="15"/>
      <c r="C25" s="15"/>
      <c r="D25" s="15"/>
      <c r="E25" s="15"/>
    </row>
    <row r="26" spans="1:5" s="4" customFormat="1" ht="15" customHeight="1">
      <c r="A26" s="3" t="s">
        <v>86</v>
      </c>
      <c r="B26" s="15">
        <f>SUM(B22:B25)</f>
        <v>0</v>
      </c>
      <c r="C26" s="15">
        <f>SUM(C22:C25)</f>
        <v>3000</v>
      </c>
      <c r="D26" s="15">
        <f>SUM(D22:D25)</f>
        <v>3000</v>
      </c>
      <c r="E26" s="15">
        <f>SUM(E22:E25)</f>
        <v>3000</v>
      </c>
    </row>
    <row r="27" spans="1:5" s="4" customFormat="1" ht="15" customHeight="1">
      <c r="A27" s="3" t="s">
        <v>150</v>
      </c>
      <c r="B27" s="15">
        <v>0</v>
      </c>
      <c r="C27" s="15">
        <v>0</v>
      </c>
      <c r="D27" s="15">
        <v>0</v>
      </c>
      <c r="E27" s="15">
        <v>0</v>
      </c>
    </row>
    <row r="28" spans="1:5" s="4" customFormat="1" ht="15" customHeight="1">
      <c r="A28" s="3" t="s">
        <v>149</v>
      </c>
      <c r="B28" s="15">
        <v>0</v>
      </c>
      <c r="C28" s="15">
        <f>SUM(C26:C27)</f>
        <v>3000</v>
      </c>
      <c r="D28" s="15">
        <f>SUM(D26:D27)</f>
        <v>3000</v>
      </c>
      <c r="E28" s="15">
        <f>SUM(E26:E27)</f>
        <v>3000</v>
      </c>
    </row>
    <row r="29" s="4" customFormat="1" ht="15" customHeight="1">
      <c r="A29" s="3"/>
    </row>
    <row r="30" s="4" customFormat="1" ht="15" customHeight="1">
      <c r="A30" s="3" t="s">
        <v>87</v>
      </c>
    </row>
    <row r="31" spans="1:5" s="4" customFormat="1" ht="15" customHeight="1">
      <c r="A31" s="3" t="s">
        <v>88</v>
      </c>
      <c r="B31" s="19">
        <v>180000</v>
      </c>
      <c r="C31" s="19">
        <v>180000</v>
      </c>
      <c r="D31" s="19">
        <v>180000</v>
      </c>
      <c r="E31" s="19">
        <v>180000</v>
      </c>
    </row>
    <row r="32" spans="1:5" s="4" customFormat="1" ht="15" customHeight="1">
      <c r="A32" s="3" t="s">
        <v>89</v>
      </c>
      <c r="B32" s="19">
        <v>0</v>
      </c>
      <c r="C32" s="19">
        <f>C18-C28-C31</f>
        <v>-123963</v>
      </c>
      <c r="D32" s="19">
        <f>D18-D28-D31</f>
        <v>-108183</v>
      </c>
      <c r="E32" s="19">
        <f>E18-E28-E31</f>
        <v>-88605</v>
      </c>
    </row>
    <row r="33" spans="1:5" s="4" customFormat="1" ht="15" customHeight="1">
      <c r="A33" s="3" t="s">
        <v>90</v>
      </c>
      <c r="B33" s="19">
        <f>SUM(B31:B32)</f>
        <v>180000</v>
      </c>
      <c r="C33" s="19">
        <f>SUM(C31:C32)</f>
        <v>56037</v>
      </c>
      <c r="D33" s="19">
        <f>SUM(D31:D32)</f>
        <v>71817</v>
      </c>
      <c r="E33" s="19">
        <f>SUM(E31:E32)</f>
        <v>91395</v>
      </c>
    </row>
    <row r="34" spans="1:5" s="4" customFormat="1" ht="15" customHeight="1">
      <c r="A34" s="3" t="s">
        <v>91</v>
      </c>
      <c r="B34" s="19">
        <f>B33+B28</f>
        <v>180000</v>
      </c>
      <c r="C34" s="19">
        <f>C33+C28</f>
        <v>59037</v>
      </c>
      <c r="D34" s="19">
        <f>D33+D28</f>
        <v>74817</v>
      </c>
      <c r="E34" s="19">
        <f>E33+E28</f>
        <v>94395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3">
      <selection activeCell="B11" sqref="B11"/>
    </sheetView>
  </sheetViews>
  <sheetFormatPr defaultColWidth="9.140625" defaultRowHeight="12.75"/>
  <cols>
    <col min="1" max="1" width="40.8515625" style="0" customWidth="1"/>
  </cols>
  <sheetData>
    <row r="1" spans="1:6" s="4" customFormat="1" ht="25.5" customHeight="1">
      <c r="A1" s="58" t="s">
        <v>133</v>
      </c>
      <c r="B1" s="58"/>
      <c r="C1" s="58"/>
      <c r="D1" s="58"/>
      <c r="E1" s="58"/>
      <c r="F1" s="58"/>
    </row>
    <row r="2" spans="2:4" s="4" customFormat="1" ht="15" customHeight="1">
      <c r="B2" s="60" t="s">
        <v>293</v>
      </c>
      <c r="C2" s="60"/>
      <c r="D2" s="60"/>
    </row>
    <row r="3" spans="2:4" s="4" customFormat="1" ht="15" customHeight="1" thickBot="1">
      <c r="B3" s="1" t="s">
        <v>117</v>
      </c>
      <c r="C3" s="1" t="s">
        <v>118</v>
      </c>
      <c r="D3" s="1" t="s">
        <v>119</v>
      </c>
    </row>
    <row r="4" s="4" customFormat="1" ht="15" customHeight="1">
      <c r="A4" s="2" t="s">
        <v>45</v>
      </c>
    </row>
    <row r="5" s="4" customFormat="1" ht="15" customHeight="1">
      <c r="A5" s="2" t="s">
        <v>46</v>
      </c>
    </row>
    <row r="6" spans="1:4" s="4" customFormat="1" ht="15" customHeight="1">
      <c r="A6" s="3" t="s">
        <v>47</v>
      </c>
      <c r="B6" s="19">
        <f>Income!B35</f>
        <v>-119963</v>
      </c>
      <c r="C6" s="19">
        <f>Income!C35</f>
        <v>6780.200000000001</v>
      </c>
      <c r="D6" s="19">
        <f>Income!D35</f>
        <v>15077.3</v>
      </c>
    </row>
    <row r="7" spans="1:4" s="4" customFormat="1" ht="15" customHeight="1">
      <c r="A7" s="3" t="s">
        <v>48</v>
      </c>
      <c r="B7" s="15"/>
      <c r="C7" s="15"/>
      <c r="D7" s="15"/>
    </row>
    <row r="8" spans="1:4" s="4" customFormat="1" ht="15" customHeight="1">
      <c r="A8" s="3" t="s">
        <v>49</v>
      </c>
      <c r="B8" s="15">
        <v>4500</v>
      </c>
      <c r="C8" s="15">
        <v>4500</v>
      </c>
      <c r="D8" s="15">
        <v>4500</v>
      </c>
    </row>
    <row r="9" spans="1:4" s="4" customFormat="1" ht="15" customHeight="1">
      <c r="A9" s="3" t="s">
        <v>50</v>
      </c>
      <c r="B9" s="15">
        <v>0</v>
      </c>
      <c r="C9" s="15">
        <v>0</v>
      </c>
      <c r="D9" s="15">
        <v>0</v>
      </c>
    </row>
    <row r="10" s="4" customFormat="1" ht="15" customHeight="1">
      <c r="A10" s="3" t="s">
        <v>51</v>
      </c>
    </row>
    <row r="11" spans="1:4" s="4" customFormat="1" ht="15" customHeight="1">
      <c r="A11" s="3" t="s">
        <v>52</v>
      </c>
      <c r="B11" s="19">
        <v>-20000</v>
      </c>
      <c r="C11" s="19">
        <v>-10000</v>
      </c>
      <c r="D11" s="19">
        <v>0</v>
      </c>
    </row>
    <row r="12" spans="1:4" s="4" customFormat="1" ht="15" customHeight="1">
      <c r="A12" s="3" t="s">
        <v>53</v>
      </c>
      <c r="B12" s="19">
        <v>0</v>
      </c>
      <c r="C12" s="19">
        <v>0</v>
      </c>
      <c r="D12" s="19">
        <v>0</v>
      </c>
    </row>
    <row r="13" spans="1:4" s="4" customFormat="1" ht="15" customHeight="1">
      <c r="A13" s="3" t="s">
        <v>54</v>
      </c>
      <c r="B13" s="19">
        <v>0</v>
      </c>
      <c r="C13" s="19">
        <v>0</v>
      </c>
      <c r="D13" s="19">
        <v>0</v>
      </c>
    </row>
    <row r="14" spans="1:4" s="4" customFormat="1" ht="15" customHeight="1">
      <c r="A14" s="3" t="s">
        <v>55</v>
      </c>
      <c r="B14" s="19">
        <f>B6+B8+B9+B11+B12+B13</f>
        <v>-135463</v>
      </c>
      <c r="C14" s="19">
        <f>C6+C8+C9+C11+C12+C13</f>
        <v>1280.2000000000007</v>
      </c>
      <c r="D14" s="19">
        <f>D6+D8+D9+D11+D12+D13</f>
        <v>19577.3</v>
      </c>
    </row>
    <row r="15" s="4" customFormat="1" ht="15" customHeight="1">
      <c r="A15" s="3"/>
    </row>
    <row r="16" s="4" customFormat="1" ht="15" customHeight="1">
      <c r="A16" s="2" t="s">
        <v>56</v>
      </c>
    </row>
    <row r="17" spans="1:4" s="4" customFormat="1" ht="15" customHeight="1">
      <c r="A17" s="3" t="s">
        <v>57</v>
      </c>
      <c r="B17" s="19">
        <v>-40000</v>
      </c>
      <c r="C17" s="19">
        <v>0</v>
      </c>
      <c r="D17" s="19">
        <v>0</v>
      </c>
    </row>
    <row r="18" spans="1:4" s="4" customFormat="1" ht="15" customHeight="1">
      <c r="A18" s="3" t="s">
        <v>58</v>
      </c>
      <c r="B18" s="19">
        <v>0</v>
      </c>
      <c r="C18" s="19">
        <v>0</v>
      </c>
      <c r="D18" s="19">
        <v>0</v>
      </c>
    </row>
    <row r="19" spans="1:4" s="4" customFormat="1" ht="15" customHeight="1">
      <c r="A19" s="3" t="s">
        <v>16</v>
      </c>
      <c r="B19" s="19">
        <v>0</v>
      </c>
      <c r="C19" s="19">
        <v>0</v>
      </c>
      <c r="D19" s="19">
        <v>0</v>
      </c>
    </row>
    <row r="20" spans="1:4" s="4" customFormat="1" ht="15" customHeight="1">
      <c r="A20" s="3" t="s">
        <v>59</v>
      </c>
      <c r="B20" s="19">
        <f>SUM(B17:B19)</f>
        <v>-40000</v>
      </c>
      <c r="C20" s="19">
        <f>SUM(C17:C19)</f>
        <v>0</v>
      </c>
      <c r="D20" s="19">
        <f>SUM(D17:D19)</f>
        <v>0</v>
      </c>
    </row>
    <row r="21" s="4" customFormat="1" ht="15" customHeight="1">
      <c r="A21" s="3"/>
    </row>
    <row r="22" s="4" customFormat="1" ht="15" customHeight="1">
      <c r="A22" s="2" t="s">
        <v>60</v>
      </c>
    </row>
    <row r="23" spans="1:4" s="4" customFormat="1" ht="15" customHeight="1">
      <c r="A23" s="3" t="s">
        <v>61</v>
      </c>
      <c r="B23" s="19">
        <v>0</v>
      </c>
      <c r="C23" s="19">
        <v>0</v>
      </c>
      <c r="D23" s="19">
        <v>0</v>
      </c>
    </row>
    <row r="24" spans="1:4" s="4" customFormat="1" ht="15" customHeight="1">
      <c r="A24" s="3" t="s">
        <v>62</v>
      </c>
      <c r="B24" s="19">
        <v>0</v>
      </c>
      <c r="C24" s="19">
        <v>0</v>
      </c>
      <c r="D24" s="19">
        <v>0</v>
      </c>
    </row>
    <row r="25" spans="1:4" s="4" customFormat="1" ht="15" customHeight="1">
      <c r="A25" s="3" t="s">
        <v>148</v>
      </c>
      <c r="B25" s="19">
        <v>180000</v>
      </c>
      <c r="C25" s="19">
        <v>0</v>
      </c>
      <c r="D25" s="19">
        <v>0</v>
      </c>
    </row>
    <row r="26" spans="1:4" s="4" customFormat="1" ht="15" customHeight="1">
      <c r="A26" s="3" t="s">
        <v>63</v>
      </c>
      <c r="B26" s="19">
        <v>180000</v>
      </c>
      <c r="C26" s="19">
        <f>SUM(C23:C25)</f>
        <v>0</v>
      </c>
      <c r="D26" s="19">
        <v>0</v>
      </c>
    </row>
    <row r="28" spans="1:4" s="4" customFormat="1" ht="15" customHeight="1">
      <c r="A28" s="3" t="s">
        <v>64</v>
      </c>
      <c r="B28" s="19">
        <f>B14+B20+B26</f>
        <v>4537</v>
      </c>
      <c r="C28" s="19">
        <f>C14+C20+C26</f>
        <v>1280.2000000000007</v>
      </c>
      <c r="D28" s="19">
        <f>D14+D20+D26</f>
        <v>19577.3</v>
      </c>
    </row>
    <row r="29" spans="1:4" s="4" customFormat="1" ht="15" customHeight="1">
      <c r="A29" s="3" t="s">
        <v>65</v>
      </c>
      <c r="B29" s="19">
        <v>0</v>
      </c>
      <c r="C29" s="19">
        <f>B30</f>
        <v>4537</v>
      </c>
      <c r="D29" s="19">
        <f>C30</f>
        <v>5817.200000000001</v>
      </c>
    </row>
    <row r="30" spans="1:4" s="4" customFormat="1" ht="15" customHeight="1">
      <c r="A30" s="3" t="s">
        <v>66</v>
      </c>
      <c r="B30" s="19">
        <f>B28+B29</f>
        <v>4537</v>
      </c>
      <c r="C30" s="19">
        <f>C28+C29</f>
        <v>5817.200000000001</v>
      </c>
      <c r="D30" s="19">
        <f>D28+D29</f>
        <v>25394.5</v>
      </c>
    </row>
    <row r="31" s="4" customFormat="1" ht="15" customHeight="1"/>
    <row r="32" s="4" customFormat="1" ht="15" customHeight="1"/>
    <row r="33" s="4" customFormat="1" ht="15" customHeight="1"/>
  </sheetData>
  <mergeCells count="2">
    <mergeCell ref="A1:F1"/>
    <mergeCell ref="B2:D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4">
      <selection activeCell="A32" sqref="A32"/>
    </sheetView>
  </sheetViews>
  <sheetFormatPr defaultColWidth="9.140625" defaultRowHeight="12.75"/>
  <cols>
    <col min="1" max="1" width="37.57421875" style="0" customWidth="1"/>
  </cols>
  <sheetData>
    <row r="1" spans="1:6" s="4" customFormat="1" ht="28.5" customHeight="1">
      <c r="A1" s="58" t="s">
        <v>129</v>
      </c>
      <c r="B1" s="58"/>
      <c r="C1" s="58"/>
      <c r="D1" s="58"/>
      <c r="E1" s="58"/>
      <c r="F1" s="58"/>
    </row>
    <row r="2" s="4" customFormat="1" ht="15" customHeight="1"/>
    <row r="3" s="4" customFormat="1" ht="15" customHeight="1"/>
    <row r="4" spans="1:5" s="4" customFormat="1" ht="25.5" customHeight="1" thickBot="1">
      <c r="A4" s="2"/>
      <c r="B4" s="1" t="s">
        <v>141</v>
      </c>
      <c r="C4" s="1" t="s">
        <v>142</v>
      </c>
      <c r="D4" s="1" t="s">
        <v>143</v>
      </c>
      <c r="E4" s="1" t="s">
        <v>120</v>
      </c>
    </row>
    <row r="5" spans="1:5" s="4" customFormat="1" ht="15" customHeight="1">
      <c r="A5" s="2" t="s">
        <v>92</v>
      </c>
      <c r="B5" s="15"/>
      <c r="C5" s="15"/>
      <c r="D5" s="15"/>
      <c r="E5" s="15"/>
    </row>
    <row r="6" spans="1:5" s="4" customFormat="1" ht="15" customHeight="1">
      <c r="A6" s="3" t="s">
        <v>93</v>
      </c>
      <c r="B6" s="21">
        <v>0.03</v>
      </c>
      <c r="C6" s="21">
        <v>0.03</v>
      </c>
      <c r="D6" s="21">
        <v>0.03</v>
      </c>
      <c r="E6" s="21">
        <v>0.03</v>
      </c>
    </row>
    <row r="7" s="4" customFormat="1" ht="15" customHeight="1"/>
    <row r="8" spans="1:5" s="4" customFormat="1" ht="15" customHeight="1">
      <c r="A8" s="17" t="s">
        <v>94</v>
      </c>
      <c r="B8" s="15"/>
      <c r="C8" s="15"/>
      <c r="D8" s="15"/>
      <c r="E8" s="15"/>
    </row>
    <row r="9" spans="1:5" s="4" customFormat="1" ht="15" customHeight="1">
      <c r="A9" s="3" t="s">
        <v>95</v>
      </c>
      <c r="B9" s="25">
        <v>0</v>
      </c>
      <c r="C9" s="25">
        <v>0.3</v>
      </c>
      <c r="D9" s="25">
        <v>0.3</v>
      </c>
      <c r="E9" s="25"/>
    </row>
    <row r="10" spans="1:5" s="4" customFormat="1" ht="15" customHeight="1">
      <c r="A10" s="3" t="s">
        <v>96</v>
      </c>
      <c r="B10" s="25">
        <v>0.1</v>
      </c>
      <c r="C10" s="25">
        <v>0.1</v>
      </c>
      <c r="D10" s="25">
        <v>0.1</v>
      </c>
      <c r="E10" s="25"/>
    </row>
    <row r="11" spans="1:5" s="4" customFormat="1" ht="15" customHeight="1">
      <c r="A11" s="3" t="s">
        <v>97</v>
      </c>
      <c r="B11" s="25">
        <f>1-B10-B9</f>
        <v>0.9</v>
      </c>
      <c r="C11" s="25">
        <f>1-C10-C9</f>
        <v>0.6000000000000001</v>
      </c>
      <c r="D11" s="25">
        <f>1-D10-D9</f>
        <v>0.6000000000000001</v>
      </c>
      <c r="E11" s="25"/>
    </row>
    <row r="12" s="4" customFormat="1" ht="15" customHeight="1">
      <c r="A12" s="3"/>
    </row>
    <row r="13" s="4" customFormat="1" ht="15" customHeight="1">
      <c r="A13" s="16" t="s">
        <v>98</v>
      </c>
    </row>
    <row r="14" spans="1:5" s="4" customFormat="1" ht="15" customHeight="1">
      <c r="A14" s="3" t="s">
        <v>99</v>
      </c>
      <c r="B14" s="25"/>
      <c r="C14" s="25"/>
      <c r="D14" s="25"/>
      <c r="E14" s="25"/>
    </row>
    <row r="15" spans="1:5" s="4" customFormat="1" ht="15" customHeight="1">
      <c r="A15" s="3" t="s">
        <v>100</v>
      </c>
      <c r="B15" s="25"/>
      <c r="C15" s="25"/>
      <c r="D15" s="25"/>
      <c r="E15" s="25"/>
    </row>
    <row r="16" s="4" customFormat="1" ht="15" customHeight="1">
      <c r="A16" s="3"/>
    </row>
    <row r="17" s="4" customFormat="1" ht="15" customHeight="1">
      <c r="A17" s="16" t="s">
        <v>101</v>
      </c>
    </row>
    <row r="18" spans="1:5" s="4" customFormat="1" ht="15" customHeight="1">
      <c r="A18" s="3" t="s">
        <v>102</v>
      </c>
      <c r="B18" s="25">
        <v>0.3</v>
      </c>
      <c r="C18" s="25">
        <v>0.3</v>
      </c>
      <c r="D18" s="25">
        <v>0.3</v>
      </c>
      <c r="E18" s="25">
        <f>'Input Page'!B35*0.01</f>
        <v>0.2</v>
      </c>
    </row>
    <row r="19" spans="1:5" s="4" customFormat="1" ht="15" customHeight="1">
      <c r="A19" s="3" t="s">
        <v>103</v>
      </c>
      <c r="B19" s="25">
        <v>0.38</v>
      </c>
      <c r="C19" s="25">
        <v>0.33</v>
      </c>
      <c r="D19" s="25">
        <v>0.33</v>
      </c>
      <c r="E19" s="25">
        <f>'Input Page'!B36*0.01</f>
        <v>0.13</v>
      </c>
    </row>
    <row r="20" spans="1:5" s="4" customFormat="1" ht="15" customHeight="1">
      <c r="A20" s="3" t="s">
        <v>104</v>
      </c>
      <c r="B20" s="25">
        <v>0.02</v>
      </c>
      <c r="C20" s="25">
        <v>0.02</v>
      </c>
      <c r="D20" s="25">
        <v>0.02</v>
      </c>
      <c r="E20" s="25">
        <f>'Input Page'!B37*0.01</f>
        <v>0.02</v>
      </c>
    </row>
    <row r="21" spans="1:5" s="4" customFormat="1" ht="15" customHeight="1">
      <c r="A21" s="3" t="s">
        <v>105</v>
      </c>
      <c r="B21" s="25">
        <f>B18-B19-B20</f>
        <v>-0.10000000000000002</v>
      </c>
      <c r="C21" s="25">
        <f>C18-C19-C20</f>
        <v>-0.05000000000000003</v>
      </c>
      <c r="D21" s="25">
        <f>D18-D19-D20</f>
        <v>-0.05000000000000003</v>
      </c>
      <c r="E21" s="25">
        <f>'Input Page'!B38*0.01</f>
        <v>0.05</v>
      </c>
    </row>
    <row r="22" s="4" customFormat="1" ht="15" customHeight="1">
      <c r="A22" s="3"/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8"/>
  <sheetViews>
    <sheetView workbookViewId="0" topLeftCell="A1">
      <selection activeCell="A13" sqref="A13"/>
    </sheetView>
  </sheetViews>
  <sheetFormatPr defaultColWidth="9.140625" defaultRowHeight="12.75"/>
  <cols>
    <col min="1" max="1" width="32.28125" style="8" customWidth="1"/>
    <col min="2" max="2" width="1.1484375" style="8" customWidth="1"/>
    <col min="3" max="3" width="59.7109375" style="8" bestFit="1" customWidth="1"/>
    <col min="4" max="4" width="1.57421875" style="8" customWidth="1"/>
    <col min="5" max="5" width="51.421875" style="8" customWidth="1"/>
    <col min="6" max="16384" width="9.140625" style="8" customWidth="1"/>
  </cols>
  <sheetData>
    <row r="1" ht="12.75"/>
    <row r="2" ht="12.75"/>
    <row r="3" ht="12.75">
      <c r="A3" s="7" t="s">
        <v>155</v>
      </c>
    </row>
    <row r="4" ht="12.75"/>
    <row r="5" spans="1:5" ht="13.5" thickBot="1">
      <c r="A5" s="26" t="s">
        <v>151</v>
      </c>
      <c r="B5" s="27"/>
      <c r="C5" s="27" t="s">
        <v>152</v>
      </c>
      <c r="D5" s="27"/>
      <c r="E5" s="27" t="s">
        <v>153</v>
      </c>
    </row>
    <row r="6" ht="13.5" thickTop="1"/>
    <row r="8" spans="1:5" ht="11.25">
      <c r="A8" s="8" t="s">
        <v>1</v>
      </c>
      <c r="C8" s="8" t="s">
        <v>156</v>
      </c>
      <c r="E8" s="8" t="s">
        <v>157</v>
      </c>
    </row>
    <row r="12" ht="11.25">
      <c r="A12" s="8" t="s">
        <v>2</v>
      </c>
    </row>
    <row r="13" spans="3:5" ht="33.75">
      <c r="C13" s="8" t="s">
        <v>158</v>
      </c>
      <c r="E13" s="8" t="s">
        <v>159</v>
      </c>
    </row>
    <row r="16" spans="1:3" ht="11.25">
      <c r="A16" s="8" t="s">
        <v>3</v>
      </c>
      <c r="C16" s="8" t="s">
        <v>160</v>
      </c>
    </row>
    <row r="17" ht="22.5">
      <c r="C17" s="8" t="s">
        <v>161</v>
      </c>
    </row>
    <row r="20" spans="1:3" ht="11.25">
      <c r="A20" s="8" t="s">
        <v>4</v>
      </c>
      <c r="C20" s="8" t="s">
        <v>162</v>
      </c>
    </row>
    <row r="24" spans="1:5" ht="22.5">
      <c r="A24" s="8" t="s">
        <v>5</v>
      </c>
      <c r="C24" s="8" t="s">
        <v>163</v>
      </c>
      <c r="E24" s="8" t="s">
        <v>164</v>
      </c>
    </row>
    <row r="28" spans="1:5" ht="22.5">
      <c r="A28" s="8" t="s">
        <v>124</v>
      </c>
      <c r="C28" s="8" t="s">
        <v>165</v>
      </c>
      <c r="E28" s="8" t="s">
        <v>166</v>
      </c>
    </row>
    <row r="29" ht="11.25">
      <c r="C29" s="8" t="s">
        <v>167</v>
      </c>
    </row>
    <row r="31" ht="11.25">
      <c r="E31" s="8" t="s">
        <v>168</v>
      </c>
    </row>
    <row r="32" spans="1:3" ht="11.25">
      <c r="A32" s="8" t="s">
        <v>7</v>
      </c>
      <c r="C32" s="8" t="s">
        <v>169</v>
      </c>
    </row>
    <row r="33" ht="11.25">
      <c r="C33" s="8" t="s">
        <v>170</v>
      </c>
    </row>
    <row r="34" ht="36.75">
      <c r="C34" s="8" t="s">
        <v>171</v>
      </c>
    </row>
    <row r="36" spans="1:5" ht="56.25">
      <c r="A36" s="8" t="s">
        <v>134</v>
      </c>
      <c r="C36" s="8" t="s">
        <v>172</v>
      </c>
      <c r="E36" s="8" t="s">
        <v>173</v>
      </c>
    </row>
    <row r="37" spans="3:5" ht="11.25">
      <c r="C37" s="8" t="s">
        <v>174</v>
      </c>
      <c r="E37" s="8" t="s">
        <v>175</v>
      </c>
    </row>
    <row r="40" spans="1:3" ht="11.25">
      <c r="A40" s="8" t="s">
        <v>9</v>
      </c>
      <c r="C40" s="8" t="s">
        <v>176</v>
      </c>
    </row>
    <row r="44" spans="1:5" ht="22.5">
      <c r="A44" s="8" t="s">
        <v>10</v>
      </c>
      <c r="C44" s="8" t="s">
        <v>177</v>
      </c>
      <c r="E44" s="8" t="s">
        <v>178</v>
      </c>
    </row>
    <row r="45" spans="3:5" ht="11.25">
      <c r="C45" s="8" t="s">
        <v>179</v>
      </c>
      <c r="E45" s="8" t="s">
        <v>180</v>
      </c>
    </row>
    <row r="46" ht="11.25">
      <c r="C46" s="8" t="s">
        <v>181</v>
      </c>
    </row>
    <row r="47" ht="11.25">
      <c r="C47" s="8" t="s">
        <v>182</v>
      </c>
    </row>
    <row r="48" spans="1:3" ht="22.5">
      <c r="A48" s="8" t="s">
        <v>11</v>
      </c>
      <c r="C48" s="8" t="s">
        <v>183</v>
      </c>
    </row>
    <row r="52" spans="1:5" ht="22.5">
      <c r="A52" s="8" t="s">
        <v>12</v>
      </c>
      <c r="C52" s="8" t="s">
        <v>184</v>
      </c>
      <c r="E52" s="8" t="s">
        <v>175</v>
      </c>
    </row>
    <row r="53" ht="11.25">
      <c r="C53" s="8">
        <f>(10*40*7.25)+(4*500)</f>
        <v>4900</v>
      </c>
    </row>
    <row r="56" spans="1:5" ht="11.25">
      <c r="A56" s="8" t="s">
        <v>13</v>
      </c>
      <c r="C56" s="8" t="s">
        <v>185</v>
      </c>
      <c r="E56" s="8" t="s">
        <v>186</v>
      </c>
    </row>
    <row r="57" spans="3:5" ht="11.25">
      <c r="C57" s="8" t="s">
        <v>187</v>
      </c>
      <c r="E57" s="8" t="s">
        <v>175</v>
      </c>
    </row>
    <row r="60" spans="1:5" ht="11.25">
      <c r="A60" s="8" t="s">
        <v>14</v>
      </c>
      <c r="C60" s="8" t="s">
        <v>188</v>
      </c>
      <c r="E60" s="8" t="s">
        <v>175</v>
      </c>
    </row>
    <row r="61" spans="3:5" ht="22.5">
      <c r="C61" s="8" t="s">
        <v>189</v>
      </c>
      <c r="E61" s="8" t="s">
        <v>190</v>
      </c>
    </row>
    <row r="64" spans="1:5" ht="11.25">
      <c r="A64" s="8" t="s">
        <v>15</v>
      </c>
      <c r="C64" s="8" t="s">
        <v>191</v>
      </c>
      <c r="E64" s="8" t="s">
        <v>175</v>
      </c>
    </row>
    <row r="65" spans="1:5" ht="22.5">
      <c r="A65" s="8" t="s">
        <v>192</v>
      </c>
      <c r="E65" s="8" t="s">
        <v>193</v>
      </c>
    </row>
    <row r="68" spans="1:5" ht="11.25">
      <c r="A68" s="8" t="s">
        <v>16</v>
      </c>
      <c r="C68" s="8" t="s">
        <v>194</v>
      </c>
      <c r="E68" s="8" t="s">
        <v>175</v>
      </c>
    </row>
  </sheetData>
  <hyperlinks>
    <hyperlink ref="E65" r:id="rId1" display="http://www.cpuc.ca.gov/PUBLISHED/NEWS_RELEASE/7145.htm"/>
    <hyperlink ref="E28" r:id="rId2" display="http://www.nextag.com/serv/main/buyer/outpdir.jsp?search=outdoor%20table&amp;doSearch=y&amp;node=2700400&amp;dosearch=y"/>
  </hyperlinks>
  <printOptions/>
  <pageMargins left="0.75" right="0.75" top="0.48" bottom="0.49" header="0.5" footer="0.5"/>
  <pageSetup fitToHeight="1" fitToWidth="1" horizontalDpi="600" verticalDpi="600" orientation="landscape" scale="56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8"/>
  <sheetViews>
    <sheetView workbookViewId="0" topLeftCell="A4">
      <selection activeCell="E16" sqref="E16"/>
    </sheetView>
  </sheetViews>
  <sheetFormatPr defaultColWidth="9.140625" defaultRowHeight="12.75"/>
  <cols>
    <col min="1" max="1" width="32.28125" style="10" customWidth="1"/>
    <col min="2" max="2" width="1.1484375" style="0" customWidth="1"/>
    <col min="3" max="3" width="33.00390625" style="0" customWidth="1"/>
    <col min="4" max="4" width="1.57421875" style="0" customWidth="1"/>
    <col min="5" max="5" width="27.8515625" style="0" customWidth="1"/>
    <col min="6" max="6" width="28.57421875" style="0" customWidth="1"/>
    <col min="9" max="9" width="11.28125" style="0" customWidth="1"/>
    <col min="10" max="10" width="8.421875" style="0" customWidth="1"/>
    <col min="11" max="11" width="40.00390625" style="0" customWidth="1"/>
  </cols>
  <sheetData>
    <row r="3" ht="12.75">
      <c r="A3" s="29" t="s">
        <v>195</v>
      </c>
    </row>
    <row r="5" spans="1:6" ht="13.5" thickBot="1">
      <c r="A5" s="28" t="s">
        <v>151</v>
      </c>
      <c r="B5" s="27"/>
      <c r="C5" s="27" t="s">
        <v>152</v>
      </c>
      <c r="D5" s="27"/>
      <c r="E5" s="27" t="s">
        <v>153</v>
      </c>
      <c r="F5" s="27" t="s">
        <v>154</v>
      </c>
    </row>
    <row r="6" ht="13.5" thickTop="1"/>
    <row r="7" spans="7:9" ht="12.75">
      <c r="G7" t="s">
        <v>196</v>
      </c>
      <c r="H7" t="s">
        <v>197</v>
      </c>
      <c r="I7" t="s">
        <v>198</v>
      </c>
    </row>
    <row r="8" spans="1:9" ht="12.75">
      <c r="A8" s="8" t="s">
        <v>199</v>
      </c>
      <c r="C8" t="s">
        <v>200</v>
      </c>
      <c r="E8" t="s">
        <v>201</v>
      </c>
      <c r="F8" t="s">
        <v>202</v>
      </c>
      <c r="G8" s="30">
        <v>34968</v>
      </c>
      <c r="H8" s="30">
        <v>39215</v>
      </c>
      <c r="I8" s="30">
        <v>43672</v>
      </c>
    </row>
    <row r="9" spans="1:9" ht="12.75">
      <c r="A9" s="8"/>
      <c r="C9" s="31"/>
      <c r="F9" t="s">
        <v>203</v>
      </c>
      <c r="G9" s="30">
        <v>56046</v>
      </c>
      <c r="H9" s="30">
        <v>67121</v>
      </c>
      <c r="I9" s="30">
        <v>80862</v>
      </c>
    </row>
    <row r="10" spans="1:9" ht="12.75">
      <c r="A10" s="8"/>
      <c r="F10" t="s">
        <v>204</v>
      </c>
      <c r="G10" s="30">
        <v>17960</v>
      </c>
      <c r="H10" s="30">
        <v>20093</v>
      </c>
      <c r="I10" s="30">
        <v>22734</v>
      </c>
    </row>
    <row r="11" spans="1:9" ht="12.75">
      <c r="A11" s="8"/>
      <c r="F11" t="s">
        <v>205</v>
      </c>
      <c r="G11" s="30">
        <v>37307</v>
      </c>
      <c r="H11" s="30">
        <v>42340</v>
      </c>
      <c r="I11" s="30">
        <v>49158</v>
      </c>
    </row>
    <row r="12" spans="1:9" ht="33.75">
      <c r="A12" s="8"/>
      <c r="C12" s="8" t="s">
        <v>294</v>
      </c>
      <c r="E12">
        <f>7.25*3*52*40</f>
        <v>45240</v>
      </c>
      <c r="F12" t="s">
        <v>206</v>
      </c>
      <c r="G12" s="30"/>
      <c r="H12" s="30"/>
      <c r="I12" s="30"/>
    </row>
    <row r="13" spans="1:9" ht="12.75">
      <c r="A13" s="8"/>
      <c r="E13">
        <f>2*52*800</f>
        <v>83200</v>
      </c>
      <c r="G13" s="30"/>
      <c r="H13" s="30"/>
      <c r="I13" s="30"/>
    </row>
    <row r="14" spans="1:9" ht="12.75">
      <c r="A14" s="8"/>
      <c r="E14">
        <f>SUM(E12:E13)</f>
        <v>128440</v>
      </c>
      <c r="G14" s="30"/>
      <c r="H14" s="30"/>
      <c r="I14" s="30"/>
    </row>
    <row r="15" spans="1:9" ht="12.75">
      <c r="A15" s="8"/>
      <c r="E15">
        <v>15080</v>
      </c>
      <c r="G15" s="30"/>
      <c r="H15" s="30"/>
      <c r="I15" s="30"/>
    </row>
    <row r="16" spans="1:10" ht="10.5" customHeight="1" thickBot="1">
      <c r="A16" s="32"/>
      <c r="B16" s="33"/>
      <c r="C16" s="33"/>
      <c r="D16" s="33"/>
      <c r="E16" s="33">
        <f>SUM(E14:E15)</f>
        <v>143520</v>
      </c>
      <c r="F16" s="33"/>
      <c r="G16" s="34"/>
      <c r="H16" s="34"/>
      <c r="I16" s="34">
        <v>49158</v>
      </c>
      <c r="J16" s="33"/>
    </row>
    <row r="17" spans="1:10" ht="10.5" customHeight="1">
      <c r="A17" s="8"/>
      <c r="B17" s="4"/>
      <c r="C17" s="4"/>
      <c r="D17" s="4"/>
      <c r="E17" s="4"/>
      <c r="F17" s="4"/>
      <c r="G17" s="35"/>
      <c r="H17" s="35"/>
      <c r="I17" s="35"/>
      <c r="J17" s="4"/>
    </row>
    <row r="18" spans="1:6" ht="12.75">
      <c r="A18" s="8" t="s">
        <v>36</v>
      </c>
      <c r="F18" s="36"/>
    </row>
    <row r="19" spans="1:6" ht="25.5">
      <c r="A19" s="10" t="s">
        <v>207</v>
      </c>
      <c r="C19" s="8" t="s">
        <v>292</v>
      </c>
      <c r="F19" s="36"/>
    </row>
    <row r="20" spans="1:6" ht="12.75">
      <c r="A20" t="s">
        <v>208</v>
      </c>
      <c r="C20" t="s">
        <v>209</v>
      </c>
      <c r="F20" s="36"/>
    </row>
    <row r="21" spans="1:6" ht="12.75">
      <c r="A21" s="22" t="s">
        <v>210</v>
      </c>
      <c r="C21" t="s">
        <v>211</v>
      </c>
      <c r="E21" s="8" t="s">
        <v>212</v>
      </c>
      <c r="F21" s="8" t="s">
        <v>213</v>
      </c>
    </row>
    <row r="22" spans="1:6" ht="12.75">
      <c r="A22"/>
      <c r="F22" s="36"/>
    </row>
    <row r="23" spans="1:6" ht="12.75">
      <c r="A23"/>
      <c r="F23" s="36"/>
    </row>
    <row r="24" spans="1:6" ht="12.75">
      <c r="A24" s="8"/>
      <c r="F24" s="36"/>
    </row>
    <row r="25" spans="1:6" ht="12.75">
      <c r="A25" s="8"/>
      <c r="C25" t="s">
        <v>214</v>
      </c>
      <c r="E25" t="s">
        <v>215</v>
      </c>
      <c r="F25" s="36" t="s">
        <v>216</v>
      </c>
    </row>
    <row r="26" spans="1:5" ht="12.75">
      <c r="A26" s="8"/>
      <c r="C26" s="37" t="s">
        <v>217</v>
      </c>
      <c r="E26" t="s">
        <v>218</v>
      </c>
    </row>
    <row r="27" spans="1:5" ht="12.75">
      <c r="A27" s="8"/>
      <c r="C27" s="38">
        <v>400</v>
      </c>
      <c r="E27" t="s">
        <v>219</v>
      </c>
    </row>
    <row r="28" spans="1:10" ht="13.5" thickBot="1">
      <c r="A28" s="32"/>
      <c r="B28" s="33"/>
      <c r="C28" s="33"/>
      <c r="D28" s="33"/>
      <c r="E28" s="33"/>
      <c r="F28" s="33"/>
      <c r="G28" s="33"/>
      <c r="H28" s="33"/>
      <c r="I28" s="33"/>
      <c r="J28" s="33"/>
    </row>
    <row r="29" spans="1:7" ht="31.5" customHeight="1">
      <c r="A29" s="8" t="s">
        <v>14</v>
      </c>
      <c r="E29" s="10" t="s">
        <v>220</v>
      </c>
      <c r="F29" t="s">
        <v>221</v>
      </c>
      <c r="G29" t="s">
        <v>222</v>
      </c>
    </row>
    <row r="30" spans="1:7" ht="12.75">
      <c r="A30" s="8"/>
      <c r="C30" s="30" t="s">
        <v>223</v>
      </c>
      <c r="F30" t="s">
        <v>224</v>
      </c>
      <c r="G30" t="s">
        <v>225</v>
      </c>
    </row>
    <row r="31" spans="1:10" ht="12.75">
      <c r="A31" s="8"/>
      <c r="E31" t="s">
        <v>226</v>
      </c>
      <c r="F31" t="s">
        <v>227</v>
      </c>
      <c r="G31" s="38" t="s">
        <v>228</v>
      </c>
      <c r="J31" s="38">
        <v>560</v>
      </c>
    </row>
    <row r="32" spans="1:10" ht="12.75">
      <c r="A32" s="8"/>
      <c r="F32" t="s">
        <v>229</v>
      </c>
      <c r="G32" t="s">
        <v>230</v>
      </c>
      <c r="J32" s="38">
        <v>199</v>
      </c>
    </row>
    <row r="33" spans="1:10" ht="13.5" thickBot="1">
      <c r="A33" s="32"/>
      <c r="B33" s="33"/>
      <c r="C33" s="39"/>
      <c r="D33" s="33"/>
      <c r="E33" s="33"/>
      <c r="F33" s="33"/>
      <c r="G33" s="33"/>
      <c r="H33" s="33"/>
      <c r="I33" s="33"/>
      <c r="J33" s="39"/>
    </row>
    <row r="34" ht="12.75">
      <c r="A34" s="8" t="s">
        <v>15</v>
      </c>
    </row>
    <row r="35" spans="1:7" ht="12.75">
      <c r="A35" s="8"/>
      <c r="C35" s="38" t="s">
        <v>231</v>
      </c>
      <c r="F35" t="s">
        <v>232</v>
      </c>
      <c r="G35" t="s">
        <v>233</v>
      </c>
    </row>
    <row r="36" spans="1:10" ht="13.5" thickBot="1">
      <c r="A36" s="32"/>
      <c r="B36" s="33"/>
      <c r="C36" s="33"/>
      <c r="D36" s="33"/>
      <c r="E36" s="33"/>
      <c r="F36" s="33" t="s">
        <v>234</v>
      </c>
      <c r="G36" s="33"/>
      <c r="H36" s="33"/>
      <c r="I36" s="33"/>
      <c r="J36" s="33"/>
    </row>
    <row r="37" ht="12.75">
      <c r="A37" s="8" t="s">
        <v>37</v>
      </c>
    </row>
    <row r="38" spans="1:10" ht="12.75">
      <c r="A38" s="8"/>
      <c r="E38" t="s">
        <v>226</v>
      </c>
      <c r="F38" t="s">
        <v>235</v>
      </c>
      <c r="G38" t="s">
        <v>236</v>
      </c>
      <c r="J38" s="38">
        <v>470</v>
      </c>
    </row>
    <row r="39" ht="12.75">
      <c r="A39" s="8"/>
    </row>
    <row r="40" spans="1:10" ht="13.5" thickBot="1">
      <c r="A40" s="32"/>
      <c r="B40" s="33"/>
      <c r="C40" s="33" t="s">
        <v>237</v>
      </c>
      <c r="D40" s="33"/>
      <c r="E40" s="33"/>
      <c r="F40" s="33" t="s">
        <v>238</v>
      </c>
      <c r="G40" s="33"/>
      <c r="H40" s="33"/>
      <c r="I40" s="33"/>
      <c r="J40" s="33"/>
    </row>
    <row r="41" spans="1:3" ht="12.75">
      <c r="A41" s="8" t="s">
        <v>239</v>
      </c>
      <c r="C41" t="s">
        <v>240</v>
      </c>
    </row>
    <row r="42" spans="1:6" ht="12.75">
      <c r="A42" s="8"/>
      <c r="E42" t="s">
        <v>241</v>
      </c>
      <c r="F42" t="s">
        <v>242</v>
      </c>
    </row>
    <row r="43" spans="1:7" ht="12.75">
      <c r="A43" s="8"/>
      <c r="E43" t="s">
        <v>243</v>
      </c>
      <c r="F43" t="s">
        <v>244</v>
      </c>
      <c r="G43" t="s">
        <v>245</v>
      </c>
    </row>
    <row r="44" spans="1:10" ht="13.5" thickBot="1">
      <c r="A44" s="32"/>
      <c r="B44" s="33"/>
      <c r="C44" s="33"/>
      <c r="D44" s="33"/>
      <c r="E44" s="33" t="s">
        <v>246</v>
      </c>
      <c r="F44" s="33"/>
      <c r="G44" s="33"/>
      <c r="H44" s="33"/>
      <c r="I44" s="33"/>
      <c r="J44" s="33"/>
    </row>
    <row r="45" spans="1:3" ht="12.75">
      <c r="A45" s="8" t="s">
        <v>135</v>
      </c>
      <c r="C45" t="s">
        <v>247</v>
      </c>
    </row>
    <row r="46" spans="1:6" ht="12.75">
      <c r="A46" s="8"/>
      <c r="C46" t="s">
        <v>248</v>
      </c>
      <c r="F46" t="s">
        <v>249</v>
      </c>
    </row>
    <row r="47" spans="1:6" ht="12.75">
      <c r="A47" s="8"/>
      <c r="F47" t="s">
        <v>250</v>
      </c>
    </row>
    <row r="48" spans="1:10" ht="13.5" thickBot="1">
      <c r="A48" s="32"/>
      <c r="B48" s="33"/>
      <c r="C48" s="33"/>
      <c r="D48" s="33"/>
      <c r="E48" s="33"/>
      <c r="F48" s="33" t="s">
        <v>251</v>
      </c>
      <c r="G48" s="33"/>
      <c r="H48" s="33"/>
      <c r="I48" s="33"/>
      <c r="J48" s="33"/>
    </row>
    <row r="49" ht="12.75">
      <c r="A49" s="8" t="s">
        <v>11</v>
      </c>
    </row>
    <row r="50" spans="1:6" ht="12.75">
      <c r="A50" s="8"/>
      <c r="C50" t="s">
        <v>252</v>
      </c>
      <c r="F50" t="s">
        <v>253</v>
      </c>
    </row>
    <row r="51" spans="1:6" ht="12.75">
      <c r="A51" s="8"/>
      <c r="C51" t="s">
        <v>254</v>
      </c>
      <c r="F51" t="s">
        <v>255</v>
      </c>
    </row>
    <row r="52" spans="1:10" ht="13.5" thickBot="1">
      <c r="A52" s="32"/>
      <c r="B52" s="33"/>
      <c r="C52" s="33" t="s">
        <v>256</v>
      </c>
      <c r="D52" s="33"/>
      <c r="E52" s="33"/>
      <c r="F52" s="33" t="s">
        <v>257</v>
      </c>
      <c r="G52" s="33"/>
      <c r="H52" s="33"/>
      <c r="I52" s="33"/>
      <c r="J52" s="33"/>
    </row>
    <row r="53" ht="12.75">
      <c r="A53" s="8" t="s">
        <v>40</v>
      </c>
    </row>
    <row r="54" spans="1:6" ht="12.75">
      <c r="A54" s="8"/>
      <c r="C54" t="s">
        <v>258</v>
      </c>
      <c r="E54" t="s">
        <v>259</v>
      </c>
      <c r="F54" t="s">
        <v>260</v>
      </c>
    </row>
    <row r="55" spans="1:6" ht="12.75">
      <c r="A55" s="8"/>
      <c r="C55" s="40" t="s">
        <v>261</v>
      </c>
      <c r="E55" t="s">
        <v>262</v>
      </c>
      <c r="F55" t="s">
        <v>263</v>
      </c>
    </row>
    <row r="56" spans="1:6" ht="15" customHeight="1">
      <c r="A56" s="8" t="s">
        <v>264</v>
      </c>
      <c r="C56" t="s">
        <v>265</v>
      </c>
      <c r="E56" t="s">
        <v>266</v>
      </c>
      <c r="F56" t="s">
        <v>267</v>
      </c>
    </row>
    <row r="57" spans="1:5" ht="12.75">
      <c r="A57" s="8"/>
      <c r="C57" t="s">
        <v>268</v>
      </c>
      <c r="E57" t="s">
        <v>269</v>
      </c>
    </row>
    <row r="58" spans="1:11" ht="76.5" customHeight="1" thickBot="1">
      <c r="A58" s="32"/>
      <c r="B58" s="33"/>
      <c r="C58" s="41" t="s">
        <v>270</v>
      </c>
      <c r="D58" s="33"/>
      <c r="E58" s="33" t="s">
        <v>271</v>
      </c>
      <c r="F58" s="14" t="s">
        <v>272</v>
      </c>
      <c r="G58" s="33"/>
      <c r="H58" s="33"/>
      <c r="I58" s="14"/>
      <c r="J58" s="14"/>
      <c r="K58" s="14" t="s">
        <v>273</v>
      </c>
    </row>
    <row r="59" spans="1:5" ht="12.75">
      <c r="A59" s="8" t="s">
        <v>41</v>
      </c>
      <c r="C59" t="s">
        <v>274</v>
      </c>
      <c r="E59" t="s">
        <v>275</v>
      </c>
    </row>
    <row r="60" spans="1:3" ht="12.75">
      <c r="A60" s="8"/>
      <c r="C60" t="s">
        <v>276</v>
      </c>
    </row>
    <row r="61" ht="12.75">
      <c r="A61" s="8"/>
    </row>
    <row r="62" spans="1:10" ht="13.5" thickBot="1">
      <c r="A62" s="32"/>
      <c r="B62" s="33"/>
      <c r="C62" s="33"/>
      <c r="D62" s="33"/>
      <c r="E62" s="33"/>
      <c r="F62" s="33"/>
      <c r="G62" s="33"/>
      <c r="H62" s="33"/>
      <c r="I62" s="33"/>
      <c r="J62" s="33"/>
    </row>
    <row r="63" spans="1:6" ht="12.75">
      <c r="A63" s="8" t="s">
        <v>16</v>
      </c>
      <c r="C63" t="s">
        <v>277</v>
      </c>
      <c r="F63" t="s">
        <v>278</v>
      </c>
    </row>
    <row r="64" ht="12.75">
      <c r="F64" t="s">
        <v>279</v>
      </c>
    </row>
    <row r="65" spans="3:6" ht="25.5">
      <c r="C65" t="s">
        <v>280</v>
      </c>
      <c r="E65" s="10" t="s">
        <v>281</v>
      </c>
      <c r="F65" t="s">
        <v>282</v>
      </c>
    </row>
    <row r="66" spans="1:6" ht="23.25">
      <c r="A66" s="10" t="s">
        <v>283</v>
      </c>
      <c r="C66" t="s">
        <v>284</v>
      </c>
      <c r="E66" s="8" t="s">
        <v>285</v>
      </c>
      <c r="F66" s="8" t="s">
        <v>286</v>
      </c>
    </row>
    <row r="67" ht="12.75">
      <c r="F67" s="8"/>
    </row>
    <row r="68" ht="12.75">
      <c r="F68" s="8"/>
    </row>
  </sheetData>
  <hyperlinks>
    <hyperlink ref="F25" r:id="rId1" display="http://smartconsumers.infinology.com/hccompare2.htm"/>
  </hyperlinks>
  <printOptions/>
  <pageMargins left="0.75" right="0.75" top="0.5" bottom="0.52" header="0.5" footer="0.5"/>
  <pageSetup fitToHeight="1" fitToWidth="1" horizontalDpi="600" verticalDpi="600" orientation="landscape" scale="55" r:id="rId4"/>
  <legacyDrawing r:id="rId3"/>
  <oleObjects>
    <oleObject progId="Word.Document.8" shapeId="1680708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10:S41"/>
  <sheetViews>
    <sheetView workbookViewId="0" topLeftCell="A16">
      <selection activeCell="F45" sqref="F45"/>
    </sheetView>
  </sheetViews>
  <sheetFormatPr defaultColWidth="9.140625" defaultRowHeight="12.75"/>
  <cols>
    <col min="1" max="2" width="9.140625" style="43" customWidth="1"/>
    <col min="3" max="3" width="12.00390625" style="44" bestFit="1" customWidth="1"/>
    <col min="4" max="4" width="9.421875" style="43" bestFit="1" customWidth="1"/>
    <col min="5" max="5" width="9.140625" style="43" customWidth="1"/>
    <col min="6" max="6" width="9.421875" style="43" bestFit="1" customWidth="1"/>
    <col min="7" max="7" width="9.140625" style="43" customWidth="1"/>
    <col min="8" max="8" width="9.421875" style="43" bestFit="1" customWidth="1"/>
    <col min="9" max="9" width="9.140625" style="43" customWidth="1"/>
    <col min="10" max="10" width="9.8515625" style="43" bestFit="1" customWidth="1"/>
    <col min="11" max="11" width="9.140625" style="43" customWidth="1"/>
    <col min="12" max="12" width="9.8515625" style="43" bestFit="1" customWidth="1"/>
    <col min="13" max="13" width="9.140625" style="43" customWidth="1"/>
    <col min="14" max="14" width="9.8515625" style="43" bestFit="1" customWidth="1"/>
    <col min="15" max="15" width="9.140625" style="43" customWidth="1"/>
    <col min="16" max="16" width="9.8515625" style="43" bestFit="1" customWidth="1"/>
    <col min="17" max="17" width="9.140625" style="43" customWidth="1"/>
    <col min="18" max="18" width="10.8515625" style="43" bestFit="1" customWidth="1"/>
    <col min="19" max="16384" width="9.140625" style="43" customWidth="1"/>
  </cols>
  <sheetData>
    <row r="10" spans="3:4" ht="12.75">
      <c r="C10" s="44">
        <v>75000</v>
      </c>
      <c r="D10" s="45"/>
    </row>
    <row r="11" ht="12.75">
      <c r="D11" s="45"/>
    </row>
    <row r="12" ht="12.75">
      <c r="D12" s="45"/>
    </row>
    <row r="13" spans="3:4" ht="12.75">
      <c r="C13" s="44">
        <v>50000</v>
      </c>
      <c r="D13" s="45"/>
    </row>
    <row r="14" spans="4:19" ht="12.75"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4:19" ht="12.75"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3:19" ht="12.75">
      <c r="C16" s="44">
        <v>25000</v>
      </c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ht="12.75">
      <c r="D17" s="45"/>
    </row>
    <row r="18" spans="3:19" ht="13.5" thickBot="1">
      <c r="C18" s="44" t="s">
        <v>289</v>
      </c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ht="12.75">
      <c r="D19" s="45"/>
    </row>
    <row r="20" ht="12.75">
      <c r="D20" s="45"/>
    </row>
    <row r="21" spans="3:4" ht="12.75">
      <c r="C21" s="44">
        <v>-25000</v>
      </c>
      <c r="D21" s="45"/>
    </row>
    <row r="22" spans="4:19" ht="12.75"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4:19" ht="12.75"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3:19" ht="12.75">
      <c r="C24" s="44">
        <v>-50000</v>
      </c>
      <c r="D24" s="5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ht="12.75">
      <c r="D25" s="45"/>
    </row>
    <row r="26" ht="12.75">
      <c r="D26" s="45"/>
    </row>
    <row r="27" spans="3:4" ht="12.75">
      <c r="C27" s="44">
        <v>-75000</v>
      </c>
      <c r="D27" s="45"/>
    </row>
    <row r="28" spans="4:19" ht="12.75">
      <c r="D28" s="5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2"/>
      <c r="R28" s="51"/>
      <c r="S28" s="51"/>
    </row>
    <row r="29" spans="4:19" ht="12.75">
      <c r="D29" s="50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3:19" ht="12.75">
      <c r="C30" s="44">
        <v>-100000</v>
      </c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ht="12.75">
      <c r="D31" s="45"/>
    </row>
    <row r="32" ht="12.75">
      <c r="D32" s="45"/>
    </row>
    <row r="33" spans="3:4" ht="12.75">
      <c r="C33" s="44">
        <v>-125000</v>
      </c>
      <c r="D33" s="45"/>
    </row>
    <row r="34" ht="12.75">
      <c r="D34" s="45"/>
    </row>
    <row r="35" spans="4:19" ht="12.75"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4:18" ht="12.75">
      <c r="D36" s="44">
        <v>700000</v>
      </c>
      <c r="E36" s="44"/>
      <c r="F36" s="43">
        <v>750000</v>
      </c>
      <c r="G36" s="44"/>
      <c r="H36" s="44">
        <v>800000</v>
      </c>
      <c r="I36" s="44"/>
      <c r="J36" s="44">
        <v>850000</v>
      </c>
      <c r="K36" s="44"/>
      <c r="L36" s="44">
        <v>900000</v>
      </c>
      <c r="M36" s="44"/>
      <c r="N36" s="44">
        <v>950000</v>
      </c>
      <c r="O36" s="44"/>
      <c r="P36" s="44">
        <v>1000000</v>
      </c>
      <c r="R36" s="44">
        <v>10050000</v>
      </c>
    </row>
    <row r="38" ht="12.75">
      <c r="D38" s="43" t="s">
        <v>287</v>
      </c>
    </row>
    <row r="39" ht="12.75">
      <c r="D39" s="43" t="s">
        <v>288</v>
      </c>
    </row>
    <row r="41" spans="9:14" ht="18">
      <c r="I41" s="58" t="s">
        <v>290</v>
      </c>
      <c r="J41" s="58"/>
      <c r="K41" s="58"/>
      <c r="L41" s="58"/>
      <c r="M41" s="58"/>
      <c r="N41" s="58"/>
    </row>
  </sheetData>
  <mergeCells count="1">
    <mergeCell ref="I41:N41"/>
  </mergeCells>
  <printOptions/>
  <pageMargins left="0.25" right="0.5" top="1.71" bottom="1" header="0.5" footer="0.5"/>
  <pageSetup fitToHeight="1" fitToWidth="1" horizontalDpi="600" verticalDpi="6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Carter</dc:creator>
  <cp:keywords/>
  <dc:description/>
  <cp:lastModifiedBy>reviewer</cp:lastModifiedBy>
  <cp:lastPrinted>2003-06-07T18:23:38Z</cp:lastPrinted>
  <dcterms:created xsi:type="dcterms:W3CDTF">2003-04-14T01:37:56Z</dcterms:created>
  <dcterms:modified xsi:type="dcterms:W3CDTF">2003-06-24T05:15:55Z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