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720" windowWidth="23760" windowHeight="13740" tabRatio="839" activeTab="2"/>
  </bookViews>
  <sheets>
    <sheet name="Instructions - PLEASE READ" sheetId="1" r:id="rId1"/>
    <sheet name="Break-Even" sheetId="2" r:id="rId2"/>
    <sheet name="Step 1 Start Up Costs" sheetId="3" r:id="rId3"/>
    <sheet name="Step 2 Cashflow - Yr1 " sheetId="4" r:id="rId4"/>
    <sheet name="Step 3 Cashflow - Yr2" sheetId="5" r:id="rId5"/>
    <sheet name="Income Statement" sheetId="6" r:id="rId6"/>
    <sheet name="Step 4 ACTUAL - 6 mo" sheetId="7" r:id="rId7"/>
  </sheets>
  <definedNames>
    <definedName name="_xlnm.Print_Area" localSheetId="5">'Income Statement'!$A$1:$E$49</definedName>
    <definedName name="_xlnm.Print_Area" localSheetId="2">'Step 1 Start Up Costs'!$A$1:$G$26</definedName>
    <definedName name="_xlnm.Print_Area" localSheetId="3">'Step 2 Cashflow - Yr1 '!$A$1:$AM$66</definedName>
    <definedName name="_xlnm.Print_Area" localSheetId="4">'Step 3 Cashflow - Yr2'!$A$1:$AL$64</definedName>
    <definedName name="_xlnm.Print_Area" localSheetId="6">'Step 4 ACTUAL - 6 mo'!$A$1:$AM$66</definedName>
  </definedNames>
  <calcPr fullCalcOnLoad="1"/>
</workbook>
</file>

<file path=xl/sharedStrings.xml><?xml version="1.0" encoding="utf-8"?>
<sst xmlns="http://schemas.openxmlformats.org/spreadsheetml/2006/main" count="188" uniqueCount="162">
  <si>
    <t>Start-up Costs</t>
  </si>
  <si>
    <t>Item</t>
  </si>
  <si>
    <t>Cost of Item</t>
  </si>
  <si>
    <t>Owner Contributed</t>
  </si>
  <si>
    <t>Labour</t>
  </si>
  <si>
    <t>Legal fees to review lease</t>
  </si>
  <si>
    <t>General Start-up Costs</t>
  </si>
  <si>
    <t>Insurance</t>
  </si>
  <si>
    <t>Business License</t>
  </si>
  <si>
    <t>Office Supplies</t>
  </si>
  <si>
    <t>Office Furniture (desk, filing cabinet)</t>
  </si>
  <si>
    <t>Computer, printer, fax machine</t>
  </si>
  <si>
    <t>Accounting System</t>
  </si>
  <si>
    <t>Accounting Consultation to set up books</t>
  </si>
  <si>
    <t>Legal fees to review contracts</t>
  </si>
  <si>
    <t>Inventory</t>
  </si>
  <si>
    <t>SUBTOTAL</t>
  </si>
  <si>
    <t>Cash</t>
  </si>
  <si>
    <t>Working capital</t>
  </si>
  <si>
    <t>TOTALS</t>
  </si>
  <si>
    <t>Percentage Contribution</t>
  </si>
  <si>
    <t>Month</t>
  </si>
  <si>
    <t>Jan</t>
  </si>
  <si>
    <t>Feb</t>
  </si>
  <si>
    <t>Mar</t>
  </si>
  <si>
    <t>Apr</t>
  </si>
  <si>
    <t>May</t>
  </si>
  <si>
    <t>Aug</t>
  </si>
  <si>
    <t>Oct</t>
  </si>
  <si>
    <t>Nov</t>
  </si>
  <si>
    <t>Dec</t>
  </si>
  <si>
    <t>Total</t>
  </si>
  <si>
    <t>Assumptions - sales per month</t>
  </si>
  <si>
    <t>Cash Inflow</t>
  </si>
  <si>
    <t>Avg $</t>
  </si>
  <si>
    <t>% of sales</t>
  </si>
  <si>
    <t>Total Cash Sales</t>
  </si>
  <si>
    <t xml:space="preserve">Owner's Investment </t>
  </si>
  <si>
    <t>Total Other Cash Inflow</t>
  </si>
  <si>
    <t>(A) TOTAL CASH INFLOW</t>
  </si>
  <si>
    <t>Cash Outflow</t>
  </si>
  <si>
    <t>General Expenses</t>
  </si>
  <si>
    <t>Legal</t>
  </si>
  <si>
    <t>Accounting</t>
  </si>
  <si>
    <t>Advertising and promotion</t>
  </si>
  <si>
    <t>Rent</t>
  </si>
  <si>
    <t>Property taxes</t>
  </si>
  <si>
    <t>Utilities</t>
  </si>
  <si>
    <t>Bank Charges</t>
  </si>
  <si>
    <t>Office supplies &amp; postage</t>
  </si>
  <si>
    <t>Telephone &amp; Internet</t>
  </si>
  <si>
    <t>Alarm System</t>
  </si>
  <si>
    <t>Subscriptions &amp; Memberships</t>
  </si>
  <si>
    <t>Training</t>
  </si>
  <si>
    <t xml:space="preserve">     (C) TOTAL GENERAL EXPENSES </t>
  </si>
  <si>
    <t xml:space="preserve">Other disbursements </t>
  </si>
  <si>
    <t>Income Tax</t>
  </si>
  <si>
    <t xml:space="preserve">     (D) TOTAL OTHER DISBURSEMENTS </t>
  </si>
  <si>
    <t xml:space="preserve">(E) TOTAL CASH OUTFLOW (B+C+D) </t>
  </si>
  <si>
    <t xml:space="preserve">(F)  NET CASHFLOW (A-E) </t>
  </si>
  <si>
    <t>(G)  CASH FROM PREVIOUS PERIOD</t>
  </si>
  <si>
    <t>(J) CUMULATIVE CASHFLOW (F+G)</t>
  </si>
  <si>
    <t>Cash Flow Forecast - Year 2</t>
  </si>
  <si>
    <t>Projected Income Statement</t>
  </si>
  <si>
    <t>Year 1</t>
  </si>
  <si>
    <t>Year 2</t>
  </si>
  <si>
    <t>Revenues</t>
  </si>
  <si>
    <t>Sales</t>
  </si>
  <si>
    <t>(A) Total Sales</t>
  </si>
  <si>
    <t>(G)  GROSS MARGIN (A-F)</t>
  </si>
  <si>
    <t xml:space="preserve"> Expenses </t>
  </si>
  <si>
    <t xml:space="preserve">     (I) TOTAL GENERAL EXPENSES </t>
  </si>
  <si>
    <t xml:space="preserve">     (J) TOTAL OTHER EXPENSES </t>
  </si>
  <si>
    <t xml:space="preserve">(K) TOTAL EXPENSES </t>
  </si>
  <si>
    <t xml:space="preserve"> NET PROFIT BEFORE TAX (G-K)</t>
  </si>
  <si>
    <t xml:space="preserve"> NET PROFIT AFTER TAX</t>
  </si>
  <si>
    <t>Owner's draw/salary</t>
  </si>
  <si>
    <t xml:space="preserve">Cash Flow Forecast - Year 1 </t>
  </si>
  <si>
    <t>Employee/contractor</t>
  </si>
  <si>
    <t>(F) Total Cost of Inventory</t>
  </si>
  <si>
    <t>Income Tax (estimated at 25%)</t>
  </si>
  <si>
    <t>Cashflow Guidelines</t>
  </si>
  <si>
    <t>Please remember in order to have a sustainable business you will need to pay yourself. In the first few months your draw may be limited, however, you will need to show you can support yourself (and family where applicable).</t>
  </si>
  <si>
    <t xml:space="preserve"> </t>
  </si>
  <si>
    <t xml:space="preserve">   </t>
  </si>
  <si>
    <r>
      <rPr>
        <b/>
        <sz val="12"/>
        <rFont val="Calibri"/>
        <family val="2"/>
      </rPr>
      <t>September</t>
    </r>
    <r>
      <rPr>
        <sz val="12"/>
        <rFont val="Calibri"/>
        <family val="2"/>
      </rPr>
      <t xml:space="preserve">: $0 sales.  Opening month and will be actively calling on 20 stores week. $300 will be spent on producing a top quality leave behind package for purchasing managers of retail stores. </t>
    </r>
  </si>
  <si>
    <r>
      <rPr>
        <b/>
        <sz val="12"/>
        <rFont val="Calibri"/>
        <family val="2"/>
      </rPr>
      <t>October</t>
    </r>
    <r>
      <rPr>
        <sz val="12"/>
        <rFont val="Calibri"/>
        <family val="2"/>
      </rPr>
      <t>: From our previous months selling and marketing we estimate 2 stores to purchase 5 of our high end products and one of mid-range product.</t>
    </r>
  </si>
  <si>
    <t xml:space="preserve">This will help you to articulate your marketing strategy in terms of specific marketing activities.  Sales are a direct result of your marketing efforts. You will need a consistent, active marketing approach to achieve your sales target.  The dollars spent in the Advertising and Promotions line in your cash flow will be explained in your Sales Forecast .            </t>
  </si>
  <si>
    <t>CYBF</t>
  </si>
  <si>
    <t>BDC</t>
  </si>
  <si>
    <t>Principal</t>
  </si>
  <si>
    <t>Additional Interest Rate</t>
  </si>
  <si>
    <t>Cumulative cashflow (J) must always be positive for EACH MONTH</t>
  </si>
  <si>
    <t>Loan Terms: Interest Only for the first 12 months</t>
  </si>
  <si>
    <t>Loan Terms: Interest &amp; Principal starting in the second year</t>
  </si>
  <si>
    <t>TOTAL</t>
  </si>
  <si>
    <t>Admin Fee</t>
  </si>
  <si>
    <t>Floating Rate</t>
  </si>
  <si>
    <t>The projected Income Statement is automatically calculated once you fill in the cashflow.</t>
  </si>
  <si>
    <t>Jun</t>
  </si>
  <si>
    <t>Jul</t>
  </si>
  <si>
    <t>Starter Program Grant</t>
  </si>
  <si>
    <t>Starter Company Grant</t>
  </si>
  <si>
    <t>(?) Loan - Interest Payment + Admin Fee</t>
  </si>
  <si>
    <t>(?) Loan - Principal Payment</t>
  </si>
  <si>
    <t>(?) - Interest Payment</t>
  </si>
  <si>
    <t>(?) - Principal Payment</t>
  </si>
  <si>
    <t>Sep</t>
  </si>
  <si>
    <r>
      <t xml:space="preserve">Cumulative cashflow line (J) must </t>
    </r>
    <r>
      <rPr>
        <b/>
        <sz val="12"/>
        <rFont val="Calibri"/>
        <family val="2"/>
      </rPr>
      <t>always</t>
    </r>
    <r>
      <rPr>
        <sz val="12"/>
        <rFont val="Calibri"/>
        <family val="2"/>
      </rPr>
      <t xml:space="preserve"> </t>
    </r>
    <r>
      <rPr>
        <u val="single"/>
        <sz val="12"/>
        <rFont val="Calibri"/>
        <family val="2"/>
      </rPr>
      <t>be positive for each and every month</t>
    </r>
    <r>
      <rPr>
        <sz val="12"/>
        <rFont val="Calibri"/>
        <family val="2"/>
      </rPr>
      <t xml:space="preserve">. If it is negative, you will need to adjust your expenses or find additional sources of funds to cover the shortfall.  </t>
    </r>
  </si>
  <si>
    <r>
      <t xml:space="preserve">Please explain your Sales Forecast Assumptions, found at the top of the cashflow, on a separate sheet.   For </t>
    </r>
    <r>
      <rPr>
        <b/>
        <sz val="12"/>
        <rFont val="Calibri"/>
        <family val="2"/>
      </rPr>
      <t>example</t>
    </r>
    <r>
      <rPr>
        <sz val="12"/>
        <rFont val="Calibri"/>
        <family val="2"/>
      </rPr>
      <t xml:space="preserve"> you could state:</t>
    </r>
  </si>
  <si>
    <t>Sales Forecast Example</t>
  </si>
  <si>
    <r>
      <t xml:space="preserve">Continue explaining Sales Forecast for </t>
    </r>
    <r>
      <rPr>
        <b/>
        <sz val="12"/>
        <rFont val="Calibri"/>
        <family val="2"/>
      </rPr>
      <t>each month in Year One.</t>
    </r>
  </si>
  <si>
    <t>Grant Guidelines</t>
  </si>
  <si>
    <t>Tax Treatment of award</t>
  </si>
  <si>
    <t>The starter company grant is considered taxable under the Canada and Ontario income tax acts.   A T4A slip will be issued to the recipient of the award.</t>
  </si>
  <si>
    <t>Commitments:</t>
  </si>
  <si>
    <t>All elements of the program must be completed in order to receive the final award; this includes but is not limited to the following:</t>
  </si>
  <si>
    <t>* Confirmed participation in training program and mentor meetings</t>
  </si>
  <si>
    <t>* Completion of milestone worksheets</t>
  </si>
  <si>
    <t>* Provision of documentation and receipts as required</t>
  </si>
  <si>
    <t>Any misuse of the initial grant amount may result in the denial of the final disbursement and or repayment of the initial disbursement</t>
  </si>
  <si>
    <t>You will need to provide evidence (invoices, signed lease agreements, bank statements etc. for any Owner Contributed monies)</t>
  </si>
  <si>
    <t>Other Loan (Futurpreneur)</t>
  </si>
  <si>
    <t>Futurpreneur Loan</t>
  </si>
  <si>
    <r>
      <t xml:space="preserve">Start your cashflow in the month you expect to receive your </t>
    </r>
    <r>
      <rPr>
        <sz val="10"/>
        <rFont val="Arial"/>
        <family val="2"/>
      </rPr>
      <t>GRANT</t>
    </r>
  </si>
  <si>
    <t>IMPORTANT - Do not edit anything with a blue background (it will affect the cell formulas)</t>
  </si>
  <si>
    <r>
      <t xml:space="preserve">Under Other Disbursements in the cashflow, the Start Up Costs must match the Start Up Cost sheet -- less working capital.   In this </t>
    </r>
    <r>
      <rPr>
        <b/>
        <sz val="12"/>
        <rFont val="Calibri"/>
        <family val="2"/>
      </rPr>
      <t>example</t>
    </r>
    <r>
      <rPr>
        <sz val="12"/>
        <rFont val="Calibri"/>
        <family val="2"/>
      </rPr>
      <t xml:space="preserve">, the Start Up Costs add up to $4,000  (which is $4,750 less $750 in working capital).    </t>
    </r>
  </si>
  <si>
    <t xml:space="preserve">Please ensure the Start Up Cost sheet is filled out.  State how much money you need for each item and specify the sources of financing where : Grant, Futurpreneur, BDC, Owner’s Contribution (investment), or another loan. Also on this page name your core products/packages/service being offered.  </t>
  </si>
  <si>
    <r>
      <t xml:space="preserve">The amounts on Start Up Cost sheet will automatically populate the cashflow (i.e. Owner’s Investment and Grant).  In the </t>
    </r>
    <r>
      <rPr>
        <b/>
        <sz val="12"/>
        <rFont val="Calibri"/>
        <family val="2"/>
      </rPr>
      <t>example</t>
    </r>
    <r>
      <rPr>
        <sz val="12"/>
        <rFont val="Calibri"/>
        <family val="2"/>
      </rPr>
      <t xml:space="preserve"> provided the cashflow matches the amounts</t>
    </r>
    <r>
      <rPr>
        <u val="single"/>
        <sz val="12"/>
        <rFont val="Calibri"/>
        <family val="2"/>
      </rPr>
      <t xml:space="preserve"> </t>
    </r>
    <r>
      <rPr>
        <sz val="12"/>
        <rFont val="Calibri"/>
        <family val="2"/>
      </rPr>
      <t xml:space="preserve">on the Start Up Cost sheet: Owner’s Contribution (Investment): $1,250 and Grant: $3,500 (total of $4,750). </t>
    </r>
  </si>
  <si>
    <t>Start the cashflow in the month you expect to receive the GRANT/LOAN, regardless whether you have started the business or not.  This means change the name of the months on the top row accordingly.</t>
  </si>
  <si>
    <r>
      <t xml:space="preserve">Set aside </t>
    </r>
    <r>
      <rPr>
        <b/>
        <sz val="12"/>
        <rFont val="Calibri"/>
        <family val="2"/>
      </rPr>
      <t>25% of any profit</t>
    </r>
    <r>
      <rPr>
        <sz val="12"/>
        <rFont val="Calibri"/>
        <family val="2"/>
      </rPr>
      <t xml:space="preserve"> you make (see income statement, it will automatically calculate it for you) and ensure you include it in the Income Tax line of the cashflow.</t>
    </r>
  </si>
  <si>
    <t>Silver package (3 hr session, un-edited)</t>
  </si>
  <si>
    <t>Gold package (3 hr session, edited or 4 hrs un-edited)</t>
  </si>
  <si>
    <t>Bronze package (2 hr session)</t>
  </si>
  <si>
    <t>Platinum package (5 - 8 hrs, editied)</t>
  </si>
  <si>
    <t>Sound proofing</t>
  </si>
  <si>
    <t xml:space="preserve">Income tax is automativally calculated and found on the Income Statement Sheet (roughly 25% of your profit needs to be paid and included on the Income Tax line in the cashflow)   </t>
  </si>
  <si>
    <t>Total Receipts Verified (MSBC)</t>
  </si>
  <si>
    <t>Receipts Verified Month 1</t>
  </si>
  <si>
    <t>Receipts Verified Month 2</t>
  </si>
  <si>
    <t>Receipts Verified Month 3</t>
  </si>
  <si>
    <t>Receipts Verified Month 4</t>
  </si>
  <si>
    <t>Receipts Verified Month 5</t>
  </si>
  <si>
    <t>Receipts Verified Month 6</t>
  </si>
  <si>
    <t>Lease - Leasehold Improvements and Other</t>
  </si>
  <si>
    <t>Inventory (Cost of Goods Sold - COGS)</t>
  </si>
  <si>
    <t>(B) INVENTORY COSTS (COGS)</t>
  </si>
  <si>
    <t>ACTUAL Cash Flow - First 6 Months</t>
  </si>
  <si>
    <t>First two months rent</t>
  </si>
  <si>
    <t>Insurance (one year)</t>
  </si>
  <si>
    <t>First year of insurance is included in the start-up budget</t>
  </si>
  <si>
    <t>First two months rent is included in the start-up budget</t>
  </si>
  <si>
    <t>Break-Even Calculation - based on full-year (Year 2) estimates</t>
  </si>
  <si>
    <t>Average Gross Margin (%):</t>
  </si>
  <si>
    <t>&lt;-- Formula - calculated from Year 2 Cash Flow</t>
  </si>
  <si>
    <t>Average Fixed Costs, excluding owner's draw (per month):</t>
  </si>
  <si>
    <t>Average Revenue Per Unit:</t>
  </si>
  <si>
    <t>Break-Even Units (per month):</t>
  </si>
  <si>
    <t>Break-Even Revenue (per month):</t>
  </si>
  <si>
    <t>Totals - Check (should = 0)</t>
  </si>
  <si>
    <t>$200 includes: $150 for labour, and $50 for materials</t>
  </si>
  <si>
    <t>Start-up Costs - Itemized Example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</si>
</sst>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
    <numFmt numFmtId="174" formatCode="&quot;Yes&quot;;&quot;Yes&quot;;&quot;No&quot;"/>
    <numFmt numFmtId="175" formatCode="&quot;True&quot;;&quot;True&quot;;&quot;False&quot;"/>
    <numFmt numFmtId="176" formatCode="&quot;On&quot;;&quot;On&quot;;&quot;Off&quot;"/>
    <numFmt numFmtId="177" formatCode="[$€-2]\ #,##0.00_);[Red]\([$€-2]\ #,##0.00\)"/>
    <numFmt numFmtId="178" formatCode="_(&quot;$&quot;* #,##0.000_);_(&quot;$&quot;* \(#,##0.000\);_(&quot;$&quot;* &quot;-&quot;??_);_(@_)"/>
    <numFmt numFmtId="179" formatCode="_(&quot;$&quot;* #,##0.0_);_(&quot;$&quot;* \(#,##0.0\);_(&quot;$&quot;* &quot;-&quot;??_);_(@_)"/>
    <numFmt numFmtId="180" formatCode="_(&quot;$&quot;* #,##0_);_(&quot;$&quot;* \(#,##0\);_(&quot;$&quot;* &quot;-&quot;??_);_(@_)"/>
    <numFmt numFmtId="181" formatCode="&quot;$&quot;#,##0.0;[Red]\-&quot;$&quot;#,##0.0"/>
    <numFmt numFmtId="182" formatCode="0.0000000"/>
    <numFmt numFmtId="183" formatCode="0.00000000"/>
    <numFmt numFmtId="184" formatCode="0.000000"/>
    <numFmt numFmtId="185" formatCode="0.00000"/>
    <numFmt numFmtId="186" formatCode="0.0000"/>
    <numFmt numFmtId="187" formatCode="0.000"/>
    <numFmt numFmtId="188" formatCode="0.0"/>
    <numFmt numFmtId="189" formatCode="[$-1009]mmmm\-dd\-yy"/>
    <numFmt numFmtId="190" formatCode="[$-F800]dddd\,\ mmmm\ dd\,\ yyyy"/>
    <numFmt numFmtId="191" formatCode="&quot;$&quot;#,##0.00;[Red]&quot;$&quot;#,##0.00"/>
    <numFmt numFmtId="192" formatCode="&quot;$&quot;#,##0.000;[Red]&quot;$&quot;#,##0.000"/>
    <numFmt numFmtId="193" formatCode="&quot;$&quot;#,##0.0;[Red]&quot;$&quot;#,##0.0"/>
    <numFmt numFmtId="194" formatCode="&quot;$&quot;#,##0;[Red]&quot;$&quot;#,##0"/>
    <numFmt numFmtId="195" formatCode="&quot;$&quot;#,##0.0000;[Red]&quot;$&quot;#,##0.0000"/>
    <numFmt numFmtId="196" formatCode="&quot;$&quot;#,##0.00000;[Red]&quot;$&quot;#,##0.00000"/>
    <numFmt numFmtId="197" formatCode="&quot;$&quot;#,##0.000000;[Red]&quot;$&quot;#,##0.000000"/>
  </numFmts>
  <fonts count="60">
    <font>
      <sz val="10"/>
      <name val="Arial"/>
      <family val="0"/>
    </font>
    <font>
      <b/>
      <sz val="14"/>
      <name val="Arial"/>
      <family val="2"/>
    </font>
    <font>
      <b/>
      <sz val="10"/>
      <name val="Arial"/>
      <family val="2"/>
    </font>
    <font>
      <b/>
      <i/>
      <sz val="10"/>
      <name val="Arial"/>
      <family val="2"/>
    </font>
    <font>
      <sz val="14"/>
      <name val="Arial"/>
      <family val="2"/>
    </font>
    <font>
      <i/>
      <sz val="10"/>
      <name val="Arial"/>
      <family val="2"/>
    </font>
    <font>
      <sz val="12"/>
      <name val="Calibri"/>
      <family val="2"/>
    </font>
    <font>
      <b/>
      <sz val="12"/>
      <name val="Calibri"/>
      <family val="2"/>
    </font>
    <font>
      <b/>
      <sz val="18"/>
      <name val="Calibri"/>
      <family val="2"/>
    </font>
    <font>
      <u val="single"/>
      <sz val="12"/>
      <name val="Calibri"/>
      <family val="2"/>
    </font>
    <font>
      <b/>
      <sz val="20"/>
      <name val="Calibri"/>
      <family val="2"/>
    </font>
    <font>
      <sz val="12"/>
      <name val="Times New Roman"/>
      <family val="1"/>
    </font>
    <font>
      <u val="single"/>
      <sz val="10"/>
      <name val="Arial"/>
      <family val="2"/>
    </font>
    <font>
      <b/>
      <u val="single"/>
      <sz val="10"/>
      <name val="Arial"/>
      <family val="2"/>
    </font>
    <font>
      <b/>
      <sz val="14"/>
      <name val="Calibri"/>
      <family val="2"/>
    </font>
    <font>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b/>
      <sz val="18"/>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
      <b/>
      <sz val="18"/>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color indexed="63"/>
      </right>
      <top>
        <color indexed="63"/>
      </top>
      <bottom>
        <color indexed="63"/>
      </bottom>
    </border>
    <border>
      <left style="thin"/>
      <right>
        <color indexed="63"/>
      </right>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4">
    <xf numFmtId="0" fontId="0" fillId="0" borderId="0" xfId="0" applyAlignment="1">
      <alignment/>
    </xf>
    <xf numFmtId="0" fontId="1" fillId="33" borderId="0" xfId="0" applyFont="1" applyFill="1" applyBorder="1" applyAlignment="1">
      <alignment/>
    </xf>
    <xf numFmtId="0" fontId="0" fillId="33" borderId="0" xfId="0" applyFont="1" applyFill="1" applyBorder="1" applyAlignment="1">
      <alignment wrapText="1"/>
    </xf>
    <xf numFmtId="0" fontId="0" fillId="33" borderId="0" xfId="0"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0" fontId="2" fillId="33" borderId="0"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Alignment="1">
      <alignment/>
    </xf>
    <xf numFmtId="0" fontId="2" fillId="34" borderId="15" xfId="0" applyFont="1" applyFill="1" applyBorder="1" applyAlignment="1">
      <alignment horizontal="left"/>
    </xf>
    <xf numFmtId="0" fontId="2" fillId="34" borderId="16" xfId="0" applyFont="1" applyFill="1" applyBorder="1" applyAlignment="1">
      <alignment horizontal="left" wrapText="1"/>
    </xf>
    <xf numFmtId="0" fontId="2" fillId="34" borderId="17" xfId="0" applyFont="1" applyFill="1" applyBorder="1" applyAlignment="1">
      <alignment horizontal="left" wrapText="1"/>
    </xf>
    <xf numFmtId="0" fontId="2" fillId="34" borderId="18" xfId="0" applyFont="1" applyFill="1" applyBorder="1" applyAlignment="1">
      <alignment horizontal="left" wrapText="1"/>
    </xf>
    <xf numFmtId="0" fontId="2" fillId="34" borderId="14" xfId="0" applyFont="1" applyFill="1" applyBorder="1" applyAlignment="1">
      <alignment horizontal="center" wrapText="1"/>
    </xf>
    <xf numFmtId="0" fontId="0" fillId="33" borderId="0" xfId="0" applyFont="1" applyFill="1" applyAlignment="1">
      <alignment/>
    </xf>
    <xf numFmtId="9" fontId="2" fillId="33" borderId="19" xfId="62" applyFont="1" applyFill="1" applyBorder="1" applyAlignment="1">
      <alignment/>
    </xf>
    <xf numFmtId="9" fontId="0" fillId="33" borderId="0" xfId="62" applyFont="1" applyFill="1" applyBorder="1" applyAlignment="1">
      <alignment wrapText="1"/>
    </xf>
    <xf numFmtId="9" fontId="0" fillId="33" borderId="0" xfId="62" applyFont="1" applyFill="1" applyAlignment="1">
      <alignment/>
    </xf>
    <xf numFmtId="0" fontId="0" fillId="33" borderId="0" xfId="0" applyFont="1" applyFill="1" applyAlignment="1">
      <alignment wrapText="1"/>
    </xf>
    <xf numFmtId="5" fontId="0" fillId="33" borderId="0" xfId="0" applyNumberFormat="1" applyFont="1" applyFill="1" applyAlignment="1">
      <alignment wrapText="1"/>
    </xf>
    <xf numFmtId="5" fontId="0" fillId="33" borderId="0" xfId="0" applyNumberFormat="1" applyFont="1" applyFill="1" applyBorder="1" applyAlignment="1">
      <alignment wrapText="1"/>
    </xf>
    <xf numFmtId="0" fontId="0" fillId="33" borderId="0" xfId="0" applyFont="1" applyFill="1" applyBorder="1" applyAlignment="1">
      <alignment/>
    </xf>
    <xf numFmtId="38" fontId="0" fillId="33" borderId="0" xfId="0" applyNumberFormat="1" applyFont="1" applyFill="1" applyBorder="1" applyAlignment="1">
      <alignment horizontal="center"/>
    </xf>
    <xf numFmtId="6" fontId="0" fillId="33" borderId="0" xfId="0" applyNumberFormat="1" applyFont="1" applyFill="1" applyBorder="1" applyAlignment="1">
      <alignment horizontal="right"/>
    </xf>
    <xf numFmtId="38" fontId="0" fillId="33" borderId="0" xfId="0" applyNumberFormat="1" applyFont="1" applyFill="1" applyBorder="1" applyAlignment="1">
      <alignment/>
    </xf>
    <xf numFmtId="38" fontId="2" fillId="33" borderId="13" xfId="0" applyNumberFormat="1" applyFont="1" applyFill="1" applyBorder="1" applyAlignment="1">
      <alignment horizontal="center"/>
    </xf>
    <xf numFmtId="38" fontId="2" fillId="33" borderId="0" xfId="0" applyNumberFormat="1" applyFont="1" applyFill="1" applyAlignment="1">
      <alignment/>
    </xf>
    <xf numFmtId="0" fontId="2" fillId="34" borderId="20" xfId="0" applyFont="1" applyFill="1" applyBorder="1" applyAlignment="1">
      <alignment/>
    </xf>
    <xf numFmtId="0" fontId="2" fillId="34" borderId="21" xfId="0" applyFont="1" applyFill="1" applyBorder="1" applyAlignment="1">
      <alignment/>
    </xf>
    <xf numFmtId="38" fontId="0" fillId="34" borderId="22" xfId="0" applyNumberFormat="1" applyFont="1" applyFill="1" applyBorder="1" applyAlignment="1">
      <alignment/>
    </xf>
    <xf numFmtId="38" fontId="0" fillId="34" borderId="14" xfId="0" applyNumberFormat="1" applyFont="1" applyFill="1" applyBorder="1" applyAlignment="1">
      <alignment/>
    </xf>
    <xf numFmtId="6" fontId="2" fillId="34" borderId="23" xfId="0" applyNumberFormat="1" applyFont="1" applyFill="1" applyBorder="1" applyAlignment="1">
      <alignment/>
    </xf>
    <xf numFmtId="0" fontId="0" fillId="33" borderId="0" xfId="0" applyFont="1" applyFill="1" applyAlignment="1">
      <alignment/>
    </xf>
    <xf numFmtId="2" fontId="0" fillId="33" borderId="21" xfId="0" applyNumberFormat="1" applyFont="1" applyFill="1" applyBorder="1" applyAlignment="1">
      <alignment horizontal="right"/>
    </xf>
    <xf numFmtId="169" fontId="0" fillId="33" borderId="14" xfId="0" applyNumberFormat="1" applyFont="1" applyFill="1" applyBorder="1" applyAlignment="1">
      <alignment/>
    </xf>
    <xf numFmtId="38" fontId="0" fillId="33" borderId="0" xfId="0" applyNumberFormat="1" applyFont="1" applyFill="1" applyAlignment="1">
      <alignment/>
    </xf>
    <xf numFmtId="0" fontId="2" fillId="34" borderId="23" xfId="0" applyNumberFormat="1" applyFont="1" applyFill="1" applyBorder="1" applyAlignment="1">
      <alignment/>
    </xf>
    <xf numFmtId="0" fontId="0" fillId="33" borderId="20" xfId="0" applyFont="1" applyFill="1" applyBorder="1" applyAlignment="1">
      <alignment horizontal="left"/>
    </xf>
    <xf numFmtId="6" fontId="2" fillId="33" borderId="23" xfId="0" applyNumberFormat="1" applyFont="1" applyFill="1" applyBorder="1" applyAlignment="1">
      <alignment/>
    </xf>
    <xf numFmtId="172" fontId="0" fillId="33" borderId="0" xfId="0" applyNumberFormat="1" applyFont="1" applyFill="1" applyAlignment="1">
      <alignment/>
    </xf>
    <xf numFmtId="0" fontId="2" fillId="33" borderId="20" xfId="0" applyFont="1" applyFill="1" applyBorder="1" applyAlignment="1">
      <alignment horizontal="left"/>
    </xf>
    <xf numFmtId="0" fontId="2" fillId="33" borderId="20" xfId="0" applyFont="1" applyFill="1" applyBorder="1" applyAlignment="1">
      <alignment horizontal="left" indent="2"/>
    </xf>
    <xf numFmtId="6" fontId="2" fillId="33" borderId="14" xfId="0" applyNumberFormat="1" applyFont="1" applyFill="1" applyBorder="1" applyAlignment="1">
      <alignment/>
    </xf>
    <xf numFmtId="0" fontId="3" fillId="33" borderId="20" xfId="0" applyFont="1" applyFill="1" applyBorder="1" applyAlignment="1">
      <alignment/>
    </xf>
    <xf numFmtId="0" fontId="3" fillId="33" borderId="20" xfId="0" applyFont="1" applyFill="1" applyBorder="1" applyAlignment="1">
      <alignment horizontal="left"/>
    </xf>
    <xf numFmtId="0" fontId="2" fillId="33" borderId="20" xfId="0" applyFont="1" applyFill="1" applyBorder="1" applyAlignment="1">
      <alignment/>
    </xf>
    <xf numFmtId="6" fontId="2" fillId="34" borderId="14" xfId="0" applyNumberFormat="1" applyFont="1" applyFill="1" applyBorder="1" applyAlignment="1">
      <alignment/>
    </xf>
    <xf numFmtId="6" fontId="2" fillId="33" borderId="0" xfId="0" applyNumberFormat="1" applyFont="1" applyFill="1" applyAlignment="1">
      <alignment/>
    </xf>
    <xf numFmtId="0" fontId="4" fillId="33" borderId="0" xfId="0" applyFont="1" applyFill="1" applyBorder="1" applyAlignment="1">
      <alignment/>
    </xf>
    <xf numFmtId="38" fontId="4" fillId="33" borderId="0" xfId="0" applyNumberFormat="1" applyFont="1" applyFill="1" applyBorder="1" applyAlignment="1">
      <alignment horizontal="right"/>
    </xf>
    <xf numFmtId="0" fontId="2" fillId="33" borderId="10" xfId="0" applyFont="1" applyFill="1" applyBorder="1" applyAlignment="1">
      <alignment/>
    </xf>
    <xf numFmtId="0" fontId="3" fillId="33" borderId="0" xfId="0" applyFont="1" applyFill="1" applyBorder="1" applyAlignment="1">
      <alignment/>
    </xf>
    <xf numFmtId="0" fontId="2" fillId="34" borderId="15" xfId="0" applyFont="1" applyFill="1" applyBorder="1" applyAlignment="1">
      <alignment/>
    </xf>
    <xf numFmtId="38" fontId="2" fillId="34" borderId="18" xfId="0" applyNumberFormat="1" applyFont="1" applyFill="1" applyBorder="1" applyAlignment="1">
      <alignment horizontal="right"/>
    </xf>
    <xf numFmtId="38" fontId="2" fillId="33" borderId="18" xfId="0" applyNumberFormat="1" applyFont="1" applyFill="1" applyBorder="1" applyAlignment="1">
      <alignment horizontal="right"/>
    </xf>
    <xf numFmtId="173" fontId="0" fillId="33" borderId="0" xfId="0" applyNumberFormat="1" applyFont="1" applyFill="1" applyBorder="1" applyAlignment="1">
      <alignment/>
    </xf>
    <xf numFmtId="173" fontId="2" fillId="33" borderId="0" xfId="0" applyNumberFormat="1" applyFont="1" applyFill="1" applyBorder="1" applyAlignment="1">
      <alignment/>
    </xf>
    <xf numFmtId="0" fontId="2" fillId="33" borderId="0" xfId="0" applyFont="1" applyFill="1" applyBorder="1" applyAlignment="1">
      <alignment/>
    </xf>
    <xf numFmtId="38" fontId="2" fillId="33" borderId="14" xfId="0" applyNumberFormat="1" applyFont="1" applyFill="1" applyBorder="1" applyAlignment="1">
      <alignment horizontal="right"/>
    </xf>
    <xf numFmtId="38" fontId="0" fillId="34" borderId="14" xfId="0" applyNumberFormat="1" applyFont="1" applyFill="1" applyBorder="1" applyAlignment="1">
      <alignment horizontal="right"/>
    </xf>
    <xf numFmtId="38" fontId="3" fillId="33" borderId="21" xfId="0" applyNumberFormat="1" applyFont="1" applyFill="1" applyBorder="1" applyAlignment="1">
      <alignment horizontal="right"/>
    </xf>
    <xf numFmtId="38" fontId="0" fillId="33" borderId="14" xfId="0" applyNumberFormat="1" applyFont="1" applyFill="1" applyBorder="1" applyAlignment="1">
      <alignment horizontal="right"/>
    </xf>
    <xf numFmtId="38" fontId="2" fillId="33" borderId="0" xfId="0" applyNumberFormat="1" applyFont="1" applyFill="1" applyBorder="1" applyAlignment="1">
      <alignment/>
    </xf>
    <xf numFmtId="0" fontId="2" fillId="34" borderId="24" xfId="0" applyFont="1" applyFill="1" applyBorder="1" applyAlignment="1">
      <alignment/>
    </xf>
    <xf numFmtId="38" fontId="0" fillId="34" borderId="25" xfId="0" applyNumberFormat="1" applyFont="1" applyFill="1" applyBorder="1" applyAlignment="1">
      <alignment horizontal="right"/>
    </xf>
    <xf numFmtId="38" fontId="0" fillId="33" borderId="0" xfId="0" applyNumberFormat="1" applyFont="1" applyFill="1" applyAlignment="1">
      <alignment horizontal="right"/>
    </xf>
    <xf numFmtId="0" fontId="0" fillId="33" borderId="0" xfId="0" applyFont="1" applyFill="1" applyAlignment="1">
      <alignment horizontal="left"/>
    </xf>
    <xf numFmtId="38" fontId="2" fillId="0" borderId="0" xfId="0" applyNumberFormat="1" applyFont="1" applyFill="1" applyAlignment="1">
      <alignment/>
    </xf>
    <xf numFmtId="0" fontId="2" fillId="0" borderId="0" xfId="0" applyFont="1" applyFill="1" applyAlignment="1">
      <alignment/>
    </xf>
    <xf numFmtId="0" fontId="2" fillId="0" borderId="0" xfId="0" applyNumberFormat="1" applyFont="1" applyFill="1" applyAlignment="1">
      <alignment/>
    </xf>
    <xf numFmtId="169" fontId="0" fillId="33" borderId="14" xfId="0" applyNumberFormat="1" applyFont="1" applyFill="1" applyBorder="1" applyAlignment="1">
      <alignment/>
    </xf>
    <xf numFmtId="0" fontId="0" fillId="35" borderId="15" xfId="0" applyFont="1" applyFill="1" applyBorder="1" applyAlignment="1">
      <alignment horizontal="left"/>
    </xf>
    <xf numFmtId="0" fontId="2" fillId="35" borderId="0" xfId="0" applyFont="1" applyFill="1" applyAlignment="1">
      <alignment wrapText="1"/>
    </xf>
    <xf numFmtId="0" fontId="2" fillId="35" borderId="15" xfId="0" applyFont="1" applyFill="1" applyBorder="1" applyAlignment="1">
      <alignment horizontal="left"/>
    </xf>
    <xf numFmtId="0" fontId="2" fillId="35" borderId="26" xfId="0" applyFont="1" applyFill="1" applyBorder="1" applyAlignment="1">
      <alignment horizontal="right"/>
    </xf>
    <xf numFmtId="0" fontId="0" fillId="33" borderId="0" xfId="59" applyFont="1" applyFill="1" applyAlignment="1">
      <alignment horizontal="right"/>
      <protection/>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wrapText="1"/>
    </xf>
    <xf numFmtId="0" fontId="10"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49" fillId="0" borderId="0" xfId="54" applyAlignment="1">
      <alignment vertical="center" wrapText="1"/>
    </xf>
    <xf numFmtId="0" fontId="11" fillId="0" borderId="0" xfId="0" applyFont="1" applyAlignment="1">
      <alignment vertical="center" wrapText="1"/>
    </xf>
    <xf numFmtId="6" fontId="2" fillId="36" borderId="23" xfId="0" applyNumberFormat="1" applyFont="1" applyFill="1" applyBorder="1" applyAlignment="1">
      <alignment/>
    </xf>
    <xf numFmtId="0" fontId="57" fillId="0" borderId="0" xfId="0" applyFont="1" applyAlignment="1">
      <alignment/>
    </xf>
    <xf numFmtId="172" fontId="0" fillId="33" borderId="27" xfId="0" applyNumberFormat="1" applyFont="1" applyFill="1" applyBorder="1" applyAlignment="1">
      <alignment/>
    </xf>
    <xf numFmtId="38" fontId="2" fillId="33" borderId="27" xfId="0" applyNumberFormat="1" applyFont="1" applyFill="1" applyBorder="1" applyAlignment="1">
      <alignment/>
    </xf>
    <xf numFmtId="38" fontId="0" fillId="33" borderId="27" xfId="0" applyNumberFormat="1" applyFont="1" applyFill="1" applyBorder="1" applyAlignment="1">
      <alignment/>
    </xf>
    <xf numFmtId="172" fontId="12" fillId="33" borderId="0" xfId="0" applyNumberFormat="1" applyFont="1" applyFill="1" applyAlignment="1">
      <alignment/>
    </xf>
    <xf numFmtId="38" fontId="0" fillId="33" borderId="0" xfId="0" applyNumberFormat="1" applyFont="1" applyFill="1" applyBorder="1" applyAlignment="1">
      <alignment/>
    </xf>
    <xf numFmtId="9" fontId="0" fillId="33" borderId="0" xfId="62" applyFont="1" applyFill="1" applyBorder="1" applyAlignment="1">
      <alignment/>
    </xf>
    <xf numFmtId="180" fontId="0" fillId="33" borderId="0" xfId="44" applyNumberFormat="1" applyFont="1" applyFill="1" applyBorder="1" applyAlignment="1">
      <alignment/>
    </xf>
    <xf numFmtId="0" fontId="13" fillId="33" borderId="0" xfId="0" applyFont="1" applyFill="1" applyAlignment="1">
      <alignment/>
    </xf>
    <xf numFmtId="38" fontId="13" fillId="33" borderId="0" xfId="0" applyNumberFormat="1" applyFont="1" applyFill="1" applyAlignment="1">
      <alignment/>
    </xf>
    <xf numFmtId="0" fontId="2" fillId="33" borderId="28" xfId="59" applyFont="1" applyFill="1" applyBorder="1" applyAlignment="1">
      <alignment horizontal="left" wrapText="1"/>
      <protection/>
    </xf>
    <xf numFmtId="0" fontId="0" fillId="33" borderId="20" xfId="0" applyFont="1" applyFill="1" applyBorder="1" applyAlignment="1">
      <alignment horizontal="left"/>
    </xf>
    <xf numFmtId="38" fontId="0" fillId="2" borderId="0" xfId="0" applyNumberFormat="1" applyFont="1" applyFill="1" applyBorder="1" applyAlignment="1">
      <alignment horizontal="right"/>
    </xf>
    <xf numFmtId="9" fontId="0" fillId="2" borderId="0" xfId="62" applyFont="1" applyFill="1" applyBorder="1" applyAlignment="1">
      <alignment horizontal="right"/>
    </xf>
    <xf numFmtId="0" fontId="0" fillId="0" borderId="20" xfId="0" applyFont="1" applyFill="1" applyBorder="1" applyAlignment="1">
      <alignment horizontal="left"/>
    </xf>
    <xf numFmtId="9" fontId="0" fillId="2" borderId="29" xfId="62" applyFont="1" applyFill="1" applyBorder="1" applyAlignment="1">
      <alignment wrapText="1"/>
    </xf>
    <xf numFmtId="9" fontId="0" fillId="2" borderId="30" xfId="62" applyFont="1" applyFill="1" applyBorder="1" applyAlignment="1">
      <alignment wrapText="1"/>
    </xf>
    <xf numFmtId="9" fontId="0" fillId="2" borderId="31" xfId="62" applyFont="1" applyFill="1" applyBorder="1" applyAlignment="1">
      <alignment wrapText="1"/>
    </xf>
    <xf numFmtId="0" fontId="0" fillId="35" borderId="15" xfId="0" applyFont="1" applyFill="1" applyBorder="1" applyAlignment="1">
      <alignment horizontal="left"/>
    </xf>
    <xf numFmtId="0" fontId="0" fillId="2" borderId="15" xfId="0" applyFont="1" applyFill="1" applyBorder="1" applyAlignment="1">
      <alignment horizontal="left"/>
    </xf>
    <xf numFmtId="0" fontId="0" fillId="2" borderId="20" xfId="0" applyFont="1" applyFill="1" applyBorder="1" applyAlignment="1">
      <alignment horizontal="left"/>
    </xf>
    <xf numFmtId="6" fontId="2" fillId="2" borderId="23" xfId="0" applyNumberFormat="1" applyFont="1" applyFill="1" applyBorder="1" applyAlignment="1">
      <alignment/>
    </xf>
    <xf numFmtId="38" fontId="2" fillId="2" borderId="23" xfId="0" applyNumberFormat="1" applyFont="1" applyFill="1" applyBorder="1" applyAlignment="1">
      <alignment/>
    </xf>
    <xf numFmtId="6" fontId="2" fillId="2" borderId="14" xfId="0" applyNumberFormat="1" applyFont="1" applyFill="1" applyBorder="1" applyAlignment="1">
      <alignment/>
    </xf>
    <xf numFmtId="0" fontId="2" fillId="2" borderId="26" xfId="0" applyFont="1" applyFill="1" applyBorder="1" applyAlignment="1">
      <alignment horizontal="left"/>
    </xf>
    <xf numFmtId="6" fontId="2" fillId="2" borderId="32" xfId="0" applyNumberFormat="1" applyFont="1" applyFill="1" applyBorder="1" applyAlignment="1">
      <alignment/>
    </xf>
    <xf numFmtId="6" fontId="2" fillId="2" borderId="33" xfId="0" applyNumberFormat="1" applyFont="1" applyFill="1" applyBorder="1" applyAlignment="1">
      <alignment/>
    </xf>
    <xf numFmtId="0" fontId="2" fillId="2" borderId="20" xfId="0" applyFont="1" applyFill="1" applyBorder="1" applyAlignment="1">
      <alignment horizontal="left" indent="2"/>
    </xf>
    <xf numFmtId="0" fontId="3" fillId="2" borderId="20" xfId="0" applyFont="1" applyFill="1" applyBorder="1" applyAlignment="1">
      <alignment/>
    </xf>
    <xf numFmtId="0" fontId="2" fillId="2" borderId="20" xfId="0" applyFont="1" applyFill="1" applyBorder="1" applyAlignment="1">
      <alignment horizontal="left"/>
    </xf>
    <xf numFmtId="38" fontId="0" fillId="2" borderId="17" xfId="0" applyNumberFormat="1" applyFont="1" applyFill="1" applyBorder="1" applyAlignment="1">
      <alignment horizontal="right"/>
    </xf>
    <xf numFmtId="38" fontId="2" fillId="2" borderId="17" xfId="0" applyNumberFormat="1" applyFont="1" applyFill="1" applyBorder="1" applyAlignment="1">
      <alignment horizontal="right"/>
    </xf>
    <xf numFmtId="38" fontId="0" fillId="2" borderId="14" xfId="0" applyNumberFormat="1" applyFont="1" applyFill="1" applyBorder="1" applyAlignment="1">
      <alignment horizontal="right"/>
    </xf>
    <xf numFmtId="38" fontId="2" fillId="2" borderId="14" xfId="0" applyNumberFormat="1" applyFont="1" applyFill="1" applyBorder="1" applyAlignment="1">
      <alignment horizontal="right"/>
    </xf>
    <xf numFmtId="6" fontId="2" fillId="2" borderId="14" xfId="0" applyNumberFormat="1" applyFont="1" applyFill="1" applyBorder="1" applyAlignment="1">
      <alignment horizontal="right"/>
    </xf>
    <xf numFmtId="0" fontId="3" fillId="2" borderId="20" xfId="0" applyFont="1" applyFill="1" applyBorder="1" applyAlignment="1">
      <alignment horizontal="left"/>
    </xf>
    <xf numFmtId="0" fontId="0" fillId="2" borderId="20" xfId="0" applyFont="1" applyFill="1" applyBorder="1" applyAlignment="1">
      <alignment horizontal="left"/>
    </xf>
    <xf numFmtId="0" fontId="2" fillId="2" borderId="20" xfId="0" applyFont="1" applyFill="1" applyBorder="1" applyAlignment="1">
      <alignment/>
    </xf>
    <xf numFmtId="0" fontId="0" fillId="2" borderId="20" xfId="0" applyFont="1" applyFill="1" applyBorder="1" applyAlignment="1">
      <alignment/>
    </xf>
    <xf numFmtId="38" fontId="0" fillId="2" borderId="14" xfId="0" applyNumberFormat="1" applyFont="1" applyFill="1" applyBorder="1" applyAlignment="1">
      <alignment horizontal="right"/>
    </xf>
    <xf numFmtId="6" fontId="2" fillId="2" borderId="21" xfId="0" applyNumberFormat="1" applyFont="1" applyFill="1" applyBorder="1" applyAlignment="1">
      <alignment horizontal="right"/>
    </xf>
    <xf numFmtId="38" fontId="0" fillId="2" borderId="21" xfId="0" applyNumberFormat="1" applyFont="1" applyFill="1" applyBorder="1" applyAlignment="1">
      <alignment horizontal="right"/>
    </xf>
    <xf numFmtId="6" fontId="2" fillId="2" borderId="34" xfId="0" applyNumberFormat="1" applyFont="1" applyFill="1" applyBorder="1" applyAlignment="1">
      <alignment horizontal="right"/>
    </xf>
    <xf numFmtId="38" fontId="2" fillId="0" borderId="28" xfId="0" applyNumberFormat="1" applyFont="1" applyFill="1" applyBorder="1" applyAlignment="1">
      <alignment wrapText="1"/>
    </xf>
    <xf numFmtId="38" fontId="2" fillId="0" borderId="35" xfId="0" applyNumberFormat="1" applyFont="1" applyFill="1" applyBorder="1" applyAlignment="1">
      <alignment horizontal="right" wrapText="1"/>
    </xf>
    <xf numFmtId="6" fontId="0" fillId="33" borderId="14" xfId="0" applyNumberFormat="1" applyFont="1" applyFill="1" applyBorder="1" applyAlignment="1">
      <alignment/>
    </xf>
    <xf numFmtId="6" fontId="0" fillId="35" borderId="21" xfId="0" applyNumberFormat="1" applyFont="1" applyFill="1" applyBorder="1" applyAlignment="1">
      <alignment horizontal="right"/>
    </xf>
    <xf numFmtId="6" fontId="2" fillId="33" borderId="21" xfId="0" applyNumberFormat="1" applyFont="1" applyFill="1" applyBorder="1" applyAlignment="1">
      <alignment horizontal="left"/>
    </xf>
    <xf numFmtId="6" fontId="0" fillId="33" borderId="21" xfId="0" applyNumberFormat="1" applyFont="1" applyFill="1" applyBorder="1" applyAlignment="1">
      <alignment horizontal="left"/>
    </xf>
    <xf numFmtId="6" fontId="0" fillId="35" borderId="14" xfId="0" applyNumberFormat="1" applyFont="1" applyFill="1" applyBorder="1" applyAlignment="1">
      <alignment/>
    </xf>
    <xf numFmtId="6" fontId="0" fillId="35" borderId="14" xfId="0" applyNumberFormat="1" applyFont="1" applyFill="1" applyBorder="1" applyAlignment="1">
      <alignment/>
    </xf>
    <xf numFmtId="6" fontId="2" fillId="33" borderId="21" xfId="0" applyNumberFormat="1" applyFont="1" applyFill="1" applyBorder="1" applyAlignment="1">
      <alignment horizontal="left" indent="2"/>
    </xf>
    <xf numFmtId="6" fontId="2" fillId="34" borderId="21" xfId="0" applyNumberFormat="1" applyFont="1" applyFill="1" applyBorder="1" applyAlignment="1">
      <alignment/>
    </xf>
    <xf numFmtId="6" fontId="0" fillId="34" borderId="22" xfId="0" applyNumberFormat="1" applyFont="1" applyFill="1" applyBorder="1" applyAlignment="1">
      <alignment/>
    </xf>
    <xf numFmtId="6" fontId="0" fillId="34" borderId="14" xfId="0" applyNumberFormat="1" applyFont="1" applyFill="1" applyBorder="1" applyAlignment="1">
      <alignment/>
    </xf>
    <xf numFmtId="6" fontId="2" fillId="33" borderId="21" xfId="0" applyNumberFormat="1" applyFont="1" applyFill="1" applyBorder="1" applyAlignment="1">
      <alignment/>
    </xf>
    <xf numFmtId="6" fontId="0" fillId="33" borderId="22" xfId="0" applyNumberFormat="1" applyFont="1" applyFill="1" applyBorder="1" applyAlignment="1">
      <alignment/>
    </xf>
    <xf numFmtId="6" fontId="0" fillId="35" borderId="21" xfId="0" applyNumberFormat="1" applyFont="1" applyFill="1" applyBorder="1" applyAlignment="1">
      <alignment horizontal="left"/>
    </xf>
    <xf numFmtId="6" fontId="3" fillId="33" borderId="21" xfId="0" applyNumberFormat="1" applyFont="1" applyFill="1" applyBorder="1" applyAlignment="1">
      <alignment horizontal="left"/>
    </xf>
    <xf numFmtId="6" fontId="3" fillId="33" borderId="21" xfId="0" applyNumberFormat="1" applyFont="1" applyFill="1" applyBorder="1" applyAlignment="1">
      <alignment/>
    </xf>
    <xf numFmtId="6" fontId="3" fillId="35" borderId="21" xfId="0" applyNumberFormat="1" applyFont="1" applyFill="1" applyBorder="1" applyAlignment="1">
      <alignment/>
    </xf>
    <xf numFmtId="6" fontId="2" fillId="2" borderId="34" xfId="0" applyNumberFormat="1" applyFont="1" applyFill="1" applyBorder="1" applyAlignment="1">
      <alignment horizontal="left"/>
    </xf>
    <xf numFmtId="6" fontId="0" fillId="2" borderId="14" xfId="0" applyNumberFormat="1" applyFont="1" applyFill="1" applyBorder="1" applyAlignment="1">
      <alignment/>
    </xf>
    <xf numFmtId="6" fontId="0" fillId="2" borderId="14" xfId="0" applyNumberFormat="1" applyFont="1" applyFill="1" applyBorder="1" applyAlignment="1">
      <alignment/>
    </xf>
    <xf numFmtId="6" fontId="2" fillId="36" borderId="14" xfId="0" applyNumberFormat="1" applyFont="1" applyFill="1" applyBorder="1" applyAlignment="1">
      <alignment/>
    </xf>
    <xf numFmtId="6" fontId="3" fillId="0" borderId="21" xfId="0" applyNumberFormat="1" applyFont="1" applyFill="1" applyBorder="1" applyAlignment="1">
      <alignment/>
    </xf>
    <xf numFmtId="6" fontId="0" fillId="36" borderId="14" xfId="0" applyNumberFormat="1" applyFont="1" applyFill="1" applyBorder="1" applyAlignment="1">
      <alignment/>
    </xf>
    <xf numFmtId="38" fontId="0" fillId="33" borderId="36" xfId="0" applyNumberFormat="1" applyFont="1" applyFill="1" applyBorder="1" applyAlignment="1">
      <alignment/>
    </xf>
    <xf numFmtId="38" fontId="0" fillId="2" borderId="0" xfId="0" applyNumberFormat="1" applyFont="1" applyFill="1" applyBorder="1" applyAlignment="1">
      <alignment horizontal="right"/>
    </xf>
    <xf numFmtId="9" fontId="0" fillId="33" borderId="0" xfId="62" applyFont="1" applyFill="1" applyBorder="1" applyAlignment="1">
      <alignment horizontal="right"/>
    </xf>
    <xf numFmtId="6" fontId="0" fillId="35" borderId="0" xfId="0" applyNumberFormat="1" applyFont="1" applyFill="1" applyBorder="1" applyAlignment="1">
      <alignment horizontal="right" wrapText="1"/>
    </xf>
    <xf numFmtId="6" fontId="2" fillId="2" borderId="33" xfId="0" applyNumberFormat="1" applyFont="1" applyFill="1" applyBorder="1" applyAlignment="1">
      <alignment wrapText="1"/>
    </xf>
    <xf numFmtId="6" fontId="2" fillId="35" borderId="0" xfId="0" applyNumberFormat="1" applyFont="1" applyFill="1" applyBorder="1" applyAlignment="1">
      <alignment wrapText="1"/>
    </xf>
    <xf numFmtId="6" fontId="2" fillId="35" borderId="16" xfId="0" applyNumberFormat="1" applyFont="1" applyFill="1" applyBorder="1" applyAlignment="1">
      <alignment horizontal="center" wrapText="1"/>
    </xf>
    <xf numFmtId="6" fontId="2" fillId="35" borderId="17" xfId="0" applyNumberFormat="1" applyFont="1" applyFill="1" applyBorder="1" applyAlignment="1">
      <alignment horizontal="center" wrapText="1"/>
    </xf>
    <xf numFmtId="6" fontId="0" fillId="35" borderId="14" xfId="0" applyNumberFormat="1" applyFont="1" applyFill="1" applyBorder="1" applyAlignment="1">
      <alignment wrapText="1"/>
    </xf>
    <xf numFmtId="6" fontId="0" fillId="35" borderId="23" xfId="0" applyNumberFormat="1" applyFont="1" applyFill="1" applyBorder="1" applyAlignment="1">
      <alignment wrapText="1"/>
    </xf>
    <xf numFmtId="6" fontId="0" fillId="35" borderId="0" xfId="0" applyNumberFormat="1" applyFont="1" applyFill="1" applyBorder="1" applyAlignment="1">
      <alignment wrapText="1"/>
    </xf>
    <xf numFmtId="0" fontId="0" fillId="2" borderId="20" xfId="0" applyFont="1" applyFill="1" applyBorder="1" applyAlignment="1">
      <alignment horizontal="left"/>
    </xf>
    <xf numFmtId="6" fontId="0" fillId="33" borderId="37" xfId="0" applyNumberFormat="1" applyFont="1" applyFill="1" applyBorder="1" applyAlignment="1">
      <alignment horizontal="right"/>
    </xf>
    <xf numFmtId="6" fontId="2" fillId="2" borderId="37" xfId="0" applyNumberFormat="1" applyFont="1" applyFill="1" applyBorder="1" applyAlignment="1">
      <alignment/>
    </xf>
    <xf numFmtId="38" fontId="2" fillId="0" borderId="22" xfId="0" applyNumberFormat="1" applyFont="1" applyFill="1" applyBorder="1" applyAlignment="1">
      <alignment/>
    </xf>
    <xf numFmtId="6" fontId="2" fillId="0" borderId="37" xfId="62" applyNumberFormat="1" applyFont="1" applyFill="1" applyBorder="1" applyAlignment="1">
      <alignment horizontal="right"/>
    </xf>
    <xf numFmtId="38" fontId="0" fillId="35" borderId="0" xfId="0" applyNumberFormat="1" applyFont="1" applyFill="1" applyAlignment="1">
      <alignment/>
    </xf>
    <xf numFmtId="0" fontId="2" fillId="35" borderId="0" xfId="0" applyFont="1" applyFill="1" applyBorder="1" applyAlignment="1">
      <alignment horizontal="right" wrapText="1"/>
    </xf>
    <xf numFmtId="38" fontId="2" fillId="35" borderId="0" xfId="0" applyNumberFormat="1" applyFont="1" applyFill="1" applyBorder="1" applyAlignment="1">
      <alignment horizontal="right" wrapText="1"/>
    </xf>
    <xf numFmtId="6" fontId="0" fillId="35" borderId="0" xfId="44" applyNumberFormat="1" applyFont="1" applyFill="1" applyBorder="1" applyAlignment="1">
      <alignment horizontal="right"/>
    </xf>
    <xf numFmtId="6" fontId="0" fillId="35" borderId="0" xfId="0" applyNumberFormat="1" applyFont="1" applyFill="1" applyBorder="1" applyAlignment="1">
      <alignment/>
    </xf>
    <xf numFmtId="6" fontId="2" fillId="35" borderId="0" xfId="0" applyNumberFormat="1" applyFont="1" applyFill="1" applyBorder="1" applyAlignment="1">
      <alignment/>
    </xf>
    <xf numFmtId="6" fontId="2" fillId="35" borderId="0" xfId="0" applyNumberFormat="1" applyFont="1" applyFill="1" applyBorder="1" applyAlignment="1">
      <alignment/>
    </xf>
    <xf numFmtId="38" fontId="0" fillId="35" borderId="0" xfId="0" applyNumberFormat="1" applyFont="1" applyFill="1" applyBorder="1" applyAlignment="1">
      <alignment/>
    </xf>
    <xf numFmtId="0" fontId="2" fillId="35" borderId="0" xfId="0" applyFont="1" applyFill="1" applyBorder="1" applyAlignment="1">
      <alignment/>
    </xf>
    <xf numFmtId="0" fontId="2" fillId="35" borderId="38" xfId="0" applyFont="1" applyFill="1" applyBorder="1" applyAlignment="1">
      <alignment horizontal="right"/>
    </xf>
    <xf numFmtId="6" fontId="0" fillId="35" borderId="39" xfId="0" applyNumberFormat="1" applyFont="1" applyFill="1" applyBorder="1" applyAlignment="1">
      <alignment/>
    </xf>
    <xf numFmtId="6" fontId="2" fillId="35" borderId="21" xfId="0" applyNumberFormat="1" applyFont="1" applyFill="1" applyBorder="1" applyAlignment="1">
      <alignment/>
    </xf>
    <xf numFmtId="38" fontId="2" fillId="35" borderId="0" xfId="0" applyNumberFormat="1" applyFont="1" applyFill="1" applyBorder="1" applyAlignment="1">
      <alignment horizontal="right" wrapText="1"/>
    </xf>
    <xf numFmtId="6" fontId="0" fillId="35" borderId="0" xfId="0" applyNumberFormat="1" applyFont="1" applyFill="1" applyBorder="1" applyAlignment="1">
      <alignment/>
    </xf>
    <xf numFmtId="6" fontId="0" fillId="35" borderId="0" xfId="44" applyNumberFormat="1" applyFont="1" applyFill="1" applyBorder="1" applyAlignment="1">
      <alignment horizontal="right"/>
    </xf>
    <xf numFmtId="194" fontId="2" fillId="35" borderId="0" xfId="0" applyNumberFormat="1" applyFont="1" applyFill="1" applyBorder="1" applyAlignment="1">
      <alignment/>
    </xf>
    <xf numFmtId="6" fontId="0" fillId="35" borderId="0" xfId="0" applyNumberFormat="1" applyFont="1" applyFill="1" applyBorder="1" applyAlignment="1">
      <alignment horizontal="right"/>
    </xf>
    <xf numFmtId="194" fontId="2" fillId="35" borderId="0" xfId="44" applyNumberFormat="1" applyFont="1" applyFill="1" applyBorder="1" applyAlignment="1">
      <alignment/>
    </xf>
    <xf numFmtId="38" fontId="2" fillId="35" borderId="0" xfId="0" applyNumberFormat="1" applyFont="1" applyFill="1" applyBorder="1" applyAlignment="1">
      <alignment/>
    </xf>
    <xf numFmtId="38" fontId="0" fillId="35" borderId="0" xfId="0" applyNumberFormat="1" applyFont="1" applyFill="1" applyBorder="1" applyAlignment="1">
      <alignment/>
    </xf>
    <xf numFmtId="9" fontId="0" fillId="35" borderId="0" xfId="62" applyFont="1" applyFill="1" applyBorder="1" applyAlignment="1">
      <alignment/>
    </xf>
    <xf numFmtId="180" fontId="0" fillId="35" borderId="0" xfId="44" applyNumberFormat="1" applyFont="1" applyFill="1" applyBorder="1" applyAlignment="1">
      <alignment/>
    </xf>
    <xf numFmtId="0" fontId="2" fillId="2" borderId="35" xfId="59" applyFont="1" applyFill="1" applyBorder="1" applyAlignment="1">
      <alignment horizontal="right" wrapText="1"/>
      <protection/>
    </xf>
    <xf numFmtId="38" fontId="2" fillId="2" borderId="35" xfId="59" applyNumberFormat="1" applyFont="1" applyFill="1" applyBorder="1" applyAlignment="1">
      <alignment horizontal="right" wrapText="1"/>
      <protection/>
    </xf>
    <xf numFmtId="0" fontId="2" fillId="2" borderId="38" xfId="0" applyFont="1" applyFill="1" applyBorder="1" applyAlignment="1">
      <alignment horizontal="right" wrapText="1"/>
    </xf>
    <xf numFmtId="6" fontId="0" fillId="2" borderId="39" xfId="0" applyNumberFormat="1" applyFont="1" applyFill="1" applyBorder="1" applyAlignment="1">
      <alignment/>
    </xf>
    <xf numFmtId="38" fontId="0" fillId="2" borderId="36" xfId="0" applyNumberFormat="1" applyFont="1" applyFill="1" applyBorder="1" applyAlignment="1">
      <alignment horizontal="left"/>
    </xf>
    <xf numFmtId="38" fontId="2" fillId="2" borderId="22" xfId="0" applyNumberFormat="1" applyFont="1" applyFill="1" applyBorder="1" applyAlignment="1">
      <alignment horizontal="left"/>
    </xf>
    <xf numFmtId="38" fontId="0" fillId="35" borderId="23" xfId="0" applyNumberFormat="1" applyFont="1" applyFill="1" applyBorder="1" applyAlignment="1">
      <alignment horizontal="right" wrapText="1"/>
    </xf>
    <xf numFmtId="38" fontId="0" fillId="35" borderId="21" xfId="0" applyNumberFormat="1" applyFont="1" applyFill="1" applyBorder="1" applyAlignment="1">
      <alignment horizontal="right" wrapText="1"/>
    </xf>
    <xf numFmtId="38" fontId="0" fillId="35" borderId="14" xfId="0" applyNumberFormat="1" applyFont="1" applyFill="1" applyBorder="1" applyAlignment="1">
      <alignment horizontal="right" wrapText="1"/>
    </xf>
    <xf numFmtId="38" fontId="0" fillId="35" borderId="16" xfId="0" applyNumberFormat="1" applyFont="1" applyFill="1" applyBorder="1" applyAlignment="1">
      <alignment horizontal="right" wrapText="1"/>
    </xf>
    <xf numFmtId="38" fontId="0" fillId="35" borderId="17" xfId="0" applyNumberFormat="1" applyFont="1" applyFill="1" applyBorder="1" applyAlignment="1">
      <alignment horizontal="right" wrapText="1"/>
    </xf>
    <xf numFmtId="0" fontId="0" fillId="33" borderId="0" xfId="0" applyNumberFormat="1" applyFont="1" applyFill="1" applyAlignment="1">
      <alignment/>
    </xf>
    <xf numFmtId="169" fontId="0" fillId="33" borderId="14" xfId="59" applyNumberFormat="1" applyFont="1" applyFill="1" applyBorder="1">
      <alignment/>
      <protection/>
    </xf>
    <xf numFmtId="6" fontId="0" fillId="33" borderId="22" xfId="0" applyNumberFormat="1" applyFont="1" applyFill="1" applyBorder="1" applyAlignment="1">
      <alignment/>
    </xf>
    <xf numFmtId="6" fontId="0" fillId="33" borderId="14" xfId="0" applyNumberFormat="1" applyFont="1" applyFill="1" applyBorder="1" applyAlignment="1">
      <alignment/>
    </xf>
    <xf numFmtId="0" fontId="2" fillId="0" borderId="10" xfId="0" applyNumberFormat="1" applyFont="1" applyFill="1" applyBorder="1" applyAlignment="1">
      <alignment horizontal="right"/>
    </xf>
    <xf numFmtId="0" fontId="2" fillId="0" borderId="12" xfId="0" applyNumberFormat="1" applyFont="1" applyFill="1" applyBorder="1" applyAlignment="1">
      <alignment horizontal="right"/>
    </xf>
    <xf numFmtId="38" fontId="2" fillId="0" borderId="13" xfId="0" applyNumberFormat="1" applyFont="1" applyFill="1" applyBorder="1" applyAlignment="1">
      <alignment horizontal="center"/>
    </xf>
    <xf numFmtId="6" fontId="2" fillId="0" borderId="11" xfId="0" applyNumberFormat="1" applyFont="1" applyFill="1" applyBorder="1" applyAlignment="1">
      <alignment horizontal="center"/>
    </xf>
    <xf numFmtId="38" fontId="2" fillId="2" borderId="13" xfId="0" applyNumberFormat="1" applyFont="1" applyFill="1" applyBorder="1" applyAlignment="1">
      <alignment horizontal="center"/>
    </xf>
    <xf numFmtId="0" fontId="2" fillId="2" borderId="10" xfId="0" applyNumberFormat="1" applyFont="1" applyFill="1" applyBorder="1" applyAlignment="1">
      <alignment horizontal="right"/>
    </xf>
    <xf numFmtId="0" fontId="2" fillId="2" borderId="21" xfId="0" applyFont="1" applyFill="1" applyBorder="1" applyAlignment="1">
      <alignment/>
    </xf>
    <xf numFmtId="0" fontId="2" fillId="0" borderId="26" xfId="0" applyFont="1" applyFill="1" applyBorder="1" applyAlignment="1">
      <alignment/>
    </xf>
    <xf numFmtId="0" fontId="2" fillId="0" borderId="20" xfId="0" applyFont="1" applyFill="1" applyBorder="1" applyAlignment="1">
      <alignment/>
    </xf>
    <xf numFmtId="0" fontId="3" fillId="0" borderId="20" xfId="0" applyFont="1" applyFill="1" applyBorder="1" applyAlignment="1">
      <alignment/>
    </xf>
    <xf numFmtId="0" fontId="2" fillId="0" borderId="20" xfId="0" applyFont="1" applyFill="1" applyBorder="1" applyAlignment="1">
      <alignment horizontal="left" indent="2"/>
    </xf>
    <xf numFmtId="0" fontId="2" fillId="0" borderId="20" xfId="0" applyFont="1" applyFill="1" applyBorder="1" applyAlignment="1">
      <alignment horizontal="left"/>
    </xf>
    <xf numFmtId="0" fontId="3" fillId="0" borderId="15" xfId="0" applyFont="1" applyFill="1" applyBorder="1" applyAlignment="1">
      <alignment/>
    </xf>
    <xf numFmtId="6" fontId="58" fillId="0" borderId="14" xfId="0" applyNumberFormat="1" applyFont="1" applyFill="1" applyBorder="1" applyAlignment="1">
      <alignment/>
    </xf>
    <xf numFmtId="6" fontId="0" fillId="0" borderId="14" xfId="0" applyNumberFormat="1" applyFont="1" applyFill="1" applyBorder="1" applyAlignment="1">
      <alignment/>
    </xf>
    <xf numFmtId="6" fontId="2" fillId="0" borderId="14" xfId="0" applyNumberFormat="1" applyFont="1" applyFill="1" applyBorder="1" applyAlignment="1">
      <alignment/>
    </xf>
    <xf numFmtId="42" fontId="0" fillId="0" borderId="14" xfId="0" applyNumberFormat="1" applyFont="1" applyFill="1" applyBorder="1" applyAlignment="1">
      <alignment/>
    </xf>
    <xf numFmtId="0" fontId="14" fillId="0" borderId="0" xfId="0" applyFont="1" applyAlignment="1">
      <alignment vertical="center" wrapText="1"/>
    </xf>
    <xf numFmtId="0" fontId="5" fillId="37" borderId="0" xfId="0" applyFont="1" applyFill="1" applyAlignment="1">
      <alignment horizontal="left" wrapText="1"/>
    </xf>
    <xf numFmtId="0" fontId="0" fillId="33" borderId="20" xfId="0" applyFont="1" applyFill="1" applyBorder="1" applyAlignment="1">
      <alignment horizontal="left" wrapText="1"/>
    </xf>
    <xf numFmtId="0" fontId="2" fillId="37" borderId="0" xfId="0" applyFont="1" applyFill="1" applyAlignment="1">
      <alignment/>
    </xf>
    <xf numFmtId="0" fontId="0" fillId="37" borderId="0" xfId="0" applyFont="1" applyFill="1" applyAlignment="1">
      <alignment/>
    </xf>
    <xf numFmtId="38" fontId="0" fillId="37" borderId="0" xfId="0" applyNumberFormat="1" applyFont="1" applyFill="1" applyAlignment="1">
      <alignment/>
    </xf>
    <xf numFmtId="0" fontId="0" fillId="37" borderId="0" xfId="0" applyFont="1" applyFill="1" applyAlignment="1">
      <alignment/>
    </xf>
    <xf numFmtId="6" fontId="2" fillId="37" borderId="33" xfId="0" applyNumberFormat="1" applyFont="1" applyFill="1" applyBorder="1" applyAlignment="1">
      <alignment wrapText="1"/>
    </xf>
    <xf numFmtId="0" fontId="59" fillId="2" borderId="0" xfId="0" applyFont="1" applyFill="1" applyAlignment="1">
      <alignment vertical="center"/>
    </xf>
    <xf numFmtId="0" fontId="6" fillId="37" borderId="0" xfId="0" applyFont="1" applyFill="1" applyAlignment="1">
      <alignment vertical="center" wrapText="1"/>
    </xf>
    <xf numFmtId="0" fontId="0" fillId="37" borderId="20" xfId="0" applyFont="1" applyFill="1" applyBorder="1" applyAlignment="1">
      <alignment horizontal="left"/>
    </xf>
    <xf numFmtId="6" fontId="0" fillId="37" borderId="14" xfId="0" applyNumberFormat="1" applyFont="1" applyFill="1" applyBorder="1" applyAlignment="1">
      <alignment/>
    </xf>
    <xf numFmtId="6" fontId="0" fillId="37" borderId="14" xfId="0" applyNumberFormat="1" applyFont="1" applyFill="1" applyBorder="1" applyAlignment="1">
      <alignment/>
    </xf>
    <xf numFmtId="6" fontId="2" fillId="37" borderId="34" xfId="0" applyNumberFormat="1" applyFont="1" applyFill="1" applyBorder="1" applyAlignment="1">
      <alignment horizontal="right"/>
    </xf>
    <xf numFmtId="0" fontId="2" fillId="37" borderId="26" xfId="0" applyFont="1" applyFill="1" applyBorder="1" applyAlignment="1">
      <alignment/>
    </xf>
    <xf numFmtId="0" fontId="2" fillId="38" borderId="0" xfId="0" applyFont="1" applyFill="1" applyAlignment="1">
      <alignment/>
    </xf>
    <xf numFmtId="38" fontId="0" fillId="37" borderId="0" xfId="0" applyNumberFormat="1" applyFont="1" applyFill="1" applyAlignment="1">
      <alignment/>
    </xf>
    <xf numFmtId="0" fontId="2" fillId="36" borderId="15" xfId="0" applyFont="1" applyFill="1" applyBorder="1" applyAlignment="1">
      <alignment horizontal="left"/>
    </xf>
    <xf numFmtId="0" fontId="2" fillId="36" borderId="16" xfId="0" applyFont="1" applyFill="1" applyBorder="1" applyAlignment="1">
      <alignment horizontal="left" wrapText="1"/>
    </xf>
    <xf numFmtId="0" fontId="2" fillId="36" borderId="17" xfId="0" applyFont="1" applyFill="1" applyBorder="1" applyAlignment="1">
      <alignment horizontal="left" wrapText="1"/>
    </xf>
    <xf numFmtId="0" fontId="2" fillId="36" borderId="18" xfId="0" applyFont="1" applyFill="1" applyBorder="1" applyAlignment="1">
      <alignment horizontal="left" wrapText="1"/>
    </xf>
    <xf numFmtId="0" fontId="2" fillId="33" borderId="40" xfId="0" applyFont="1" applyFill="1" applyBorder="1" applyAlignment="1">
      <alignment horizontal="center" wrapText="1"/>
    </xf>
    <xf numFmtId="0" fontId="2" fillId="34" borderId="41" xfId="0" applyFont="1" applyFill="1" applyBorder="1" applyAlignment="1">
      <alignment horizontal="left" wrapText="1"/>
    </xf>
    <xf numFmtId="0" fontId="2" fillId="34" borderId="21" xfId="0" applyFont="1" applyFill="1" applyBorder="1" applyAlignment="1">
      <alignment horizontal="left" wrapText="1"/>
    </xf>
    <xf numFmtId="0" fontId="2" fillId="34" borderId="14" xfId="0" applyFont="1" applyFill="1" applyBorder="1" applyAlignment="1">
      <alignment horizontal="left" wrapText="1"/>
    </xf>
    <xf numFmtId="0" fontId="2" fillId="34" borderId="23" xfId="0" applyFont="1" applyFill="1" applyBorder="1" applyAlignment="1">
      <alignment horizontal="left" wrapText="1"/>
    </xf>
    <xf numFmtId="38" fontId="0" fillId="2" borderId="41" xfId="0" applyNumberFormat="1" applyFont="1" applyFill="1" applyBorder="1" applyAlignment="1">
      <alignment horizontal="right" wrapText="1"/>
    </xf>
    <xf numFmtId="0" fontId="2" fillId="36" borderId="41" xfId="0" applyFont="1" applyFill="1" applyBorder="1" applyAlignment="1">
      <alignment horizontal="left" wrapText="1"/>
    </xf>
    <xf numFmtId="0" fontId="2" fillId="36" borderId="21" xfId="0" applyFont="1" applyFill="1" applyBorder="1" applyAlignment="1">
      <alignment horizontal="left" wrapText="1"/>
    </xf>
    <xf numFmtId="0" fontId="2" fillId="36" borderId="14" xfId="0" applyFont="1" applyFill="1" applyBorder="1" applyAlignment="1">
      <alignment horizontal="left" wrapText="1"/>
    </xf>
    <xf numFmtId="0" fontId="2" fillId="36" borderId="23" xfId="0" applyFont="1" applyFill="1" applyBorder="1" applyAlignment="1">
      <alignment horizontal="left" wrapText="1"/>
    </xf>
    <xf numFmtId="6" fontId="2" fillId="2" borderId="42" xfId="0" applyNumberFormat="1" applyFont="1" applyFill="1" applyBorder="1" applyAlignment="1">
      <alignment wrapText="1"/>
    </xf>
    <xf numFmtId="6" fontId="2" fillId="2" borderId="34" xfId="0" applyNumberFormat="1" applyFont="1" applyFill="1" applyBorder="1" applyAlignment="1">
      <alignment wrapText="1"/>
    </xf>
    <xf numFmtId="6" fontId="2" fillId="2" borderId="32" xfId="0" applyNumberFormat="1" applyFont="1" applyFill="1" applyBorder="1" applyAlignment="1">
      <alignment wrapText="1"/>
    </xf>
    <xf numFmtId="6" fontId="0" fillId="35" borderId="43" xfId="0" applyNumberFormat="1" applyFont="1" applyFill="1" applyBorder="1" applyAlignment="1">
      <alignment wrapText="1"/>
    </xf>
    <xf numFmtId="6" fontId="0" fillId="35" borderId="17" xfId="0" applyNumberFormat="1" applyFont="1" applyFill="1" applyBorder="1" applyAlignment="1">
      <alignment wrapText="1"/>
    </xf>
    <xf numFmtId="6" fontId="0" fillId="35" borderId="18" xfId="0" applyNumberFormat="1" applyFont="1" applyFill="1" applyBorder="1" applyAlignment="1">
      <alignment wrapText="1"/>
    </xf>
    <xf numFmtId="6" fontId="0" fillId="35" borderId="16" xfId="0" applyNumberFormat="1" applyFont="1" applyFill="1" applyBorder="1" applyAlignment="1">
      <alignment wrapText="1"/>
    </xf>
    <xf numFmtId="38" fontId="0" fillId="35" borderId="41" xfId="0" applyNumberFormat="1" applyFont="1" applyFill="1" applyBorder="1" applyAlignment="1">
      <alignment horizontal="right" wrapText="1"/>
    </xf>
    <xf numFmtId="6" fontId="2" fillId="0" borderId="44" xfId="0" applyNumberFormat="1" applyFont="1" applyFill="1" applyBorder="1" applyAlignment="1">
      <alignment wrapText="1"/>
    </xf>
    <xf numFmtId="6" fontId="2" fillId="0" borderId="38" xfId="0" applyNumberFormat="1" applyFont="1" applyFill="1" applyBorder="1" applyAlignment="1">
      <alignment wrapText="1"/>
    </xf>
    <xf numFmtId="6" fontId="2" fillId="0" borderId="25" xfId="0" applyNumberFormat="1" applyFont="1" applyFill="1" applyBorder="1" applyAlignment="1">
      <alignment wrapText="1"/>
    </xf>
    <xf numFmtId="6" fontId="2" fillId="0" borderId="45" xfId="0" applyNumberFormat="1" applyFont="1" applyFill="1" applyBorder="1" applyAlignment="1">
      <alignment wrapText="1"/>
    </xf>
    <xf numFmtId="9" fontId="0" fillId="0" borderId="46" xfId="63" applyFont="1" applyFill="1" applyBorder="1" applyAlignment="1">
      <alignment wrapText="1"/>
    </xf>
    <xf numFmtId="9" fontId="0" fillId="0" borderId="30" xfId="63" applyFont="1" applyFill="1" applyBorder="1" applyAlignment="1">
      <alignment wrapText="1"/>
    </xf>
    <xf numFmtId="9" fontId="0" fillId="0" borderId="31" xfId="63" applyFont="1" applyFill="1" applyBorder="1" applyAlignment="1">
      <alignment wrapText="1"/>
    </xf>
    <xf numFmtId="9" fontId="0" fillId="0" borderId="29" xfId="63" applyFont="1" applyFill="1" applyBorder="1" applyAlignment="1">
      <alignment wrapText="1"/>
    </xf>
    <xf numFmtId="0" fontId="0" fillId="33" borderId="0" xfId="0" applyFill="1" applyBorder="1" applyAlignment="1">
      <alignment wrapText="1"/>
    </xf>
    <xf numFmtId="0" fontId="0" fillId="35" borderId="15" xfId="0" applyFill="1" applyBorder="1" applyAlignment="1">
      <alignment horizontal="left"/>
    </xf>
    <xf numFmtId="0" fontId="0" fillId="33" borderId="0" xfId="0" applyFill="1" applyAlignment="1">
      <alignment/>
    </xf>
    <xf numFmtId="0" fontId="2" fillId="0" borderId="0" xfId="59" applyFont="1">
      <alignment/>
      <protection/>
    </xf>
    <xf numFmtId="0" fontId="0" fillId="0" borderId="0" xfId="59">
      <alignment/>
      <protection/>
    </xf>
    <xf numFmtId="0" fontId="0" fillId="0" borderId="0" xfId="59" applyAlignment="1">
      <alignment horizontal="right"/>
      <protection/>
    </xf>
    <xf numFmtId="10" fontId="0" fillId="37" borderId="0" xfId="63" applyNumberFormat="1" applyFont="1" applyFill="1" applyAlignment="1">
      <alignment/>
    </xf>
    <xf numFmtId="0" fontId="0" fillId="0" borderId="0" xfId="59" applyFont="1" quotePrefix="1">
      <alignment/>
      <protection/>
    </xf>
    <xf numFmtId="0" fontId="0" fillId="0" borderId="0" xfId="59" applyFont="1" applyAlignment="1">
      <alignment horizontal="right"/>
      <protection/>
    </xf>
    <xf numFmtId="180" fontId="0" fillId="37" borderId="0" xfId="46" applyNumberFormat="1" applyFont="1" applyFill="1" applyAlignment="1">
      <alignment/>
    </xf>
    <xf numFmtId="44" fontId="0" fillId="37" borderId="0" xfId="46" applyNumberFormat="1" applyFont="1" applyFill="1" applyAlignment="1">
      <alignment/>
    </xf>
    <xf numFmtId="1" fontId="2" fillId="0" borderId="46" xfId="59" applyNumberFormat="1" applyFont="1" applyBorder="1">
      <alignment/>
      <protection/>
    </xf>
    <xf numFmtId="180" fontId="2" fillId="0" borderId="47" xfId="59" applyNumberFormat="1" applyFont="1" applyBorder="1">
      <alignment/>
      <protection/>
    </xf>
    <xf numFmtId="43" fontId="0" fillId="2" borderId="14" xfId="42" applyFont="1" applyFill="1" applyBorder="1" applyAlignment="1">
      <alignment horizontal="right" wrapText="1"/>
    </xf>
    <xf numFmtId="43" fontId="0" fillId="36" borderId="14" xfId="42" applyFont="1" applyFill="1" applyBorder="1" applyAlignment="1">
      <alignment horizontal="right" wrapText="1"/>
    </xf>
    <xf numFmtId="43" fontId="0" fillId="2" borderId="32" xfId="42" applyFont="1" applyFill="1" applyBorder="1" applyAlignment="1">
      <alignment horizontal="right" wrapText="1"/>
    </xf>
    <xf numFmtId="43" fontId="2" fillId="2" borderId="48" xfId="42" applyFont="1" applyFill="1" applyBorder="1" applyAlignment="1">
      <alignment wrapText="1"/>
    </xf>
    <xf numFmtId="43" fontId="0" fillId="2" borderId="25" xfId="42" applyFont="1" applyFill="1" applyBorder="1" applyAlignment="1">
      <alignment horizontal="right" wrapText="1"/>
    </xf>
    <xf numFmtId="43" fontId="0" fillId="2" borderId="46" xfId="42" applyFont="1" applyFill="1" applyBorder="1" applyAlignment="1">
      <alignment horizontal="right" wrapText="1"/>
    </xf>
    <xf numFmtId="38" fontId="0" fillId="33" borderId="0" xfId="0" applyNumberFormat="1" applyFont="1" applyFill="1" applyAlignment="1">
      <alignment/>
    </xf>
    <xf numFmtId="0" fontId="0"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68"/>
  <sheetViews>
    <sheetView zoomScalePageLayoutView="0" workbookViewId="0" topLeftCell="A1">
      <selection activeCell="A45" sqref="A45"/>
    </sheetView>
  </sheetViews>
  <sheetFormatPr defaultColWidth="8.8515625" defaultRowHeight="12.75"/>
  <cols>
    <col min="1" max="1" width="143.7109375" style="0" customWidth="1"/>
  </cols>
  <sheetData>
    <row r="1" ht="23.25">
      <c r="A1" s="78" t="s">
        <v>81</v>
      </c>
    </row>
    <row r="2" ht="23.25">
      <c r="A2" s="234" t="s">
        <v>125</v>
      </c>
    </row>
    <row r="3" ht="15.75">
      <c r="A3" s="79"/>
    </row>
    <row r="4" s="81" customFormat="1" ht="47.25">
      <c r="A4" s="80" t="s">
        <v>127</v>
      </c>
    </row>
    <row r="5" s="81" customFormat="1" ht="15.75">
      <c r="A5" s="80"/>
    </row>
    <row r="6" s="81" customFormat="1" ht="31.5">
      <c r="A6" s="80" t="s">
        <v>128</v>
      </c>
    </row>
    <row r="7" s="81" customFormat="1" ht="15.75">
      <c r="A7" s="80"/>
    </row>
    <row r="8" s="81" customFormat="1" ht="31.5">
      <c r="A8" s="80" t="s">
        <v>126</v>
      </c>
    </row>
    <row r="9" s="81" customFormat="1" ht="15.75">
      <c r="A9" s="80"/>
    </row>
    <row r="10" s="81" customFormat="1" ht="31.5">
      <c r="A10" s="80" t="s">
        <v>129</v>
      </c>
    </row>
    <row r="11" s="81" customFormat="1" ht="15.75">
      <c r="A11" s="80"/>
    </row>
    <row r="12" s="81" customFormat="1" ht="31.5">
      <c r="A12" s="80" t="s">
        <v>108</v>
      </c>
    </row>
    <row r="13" s="81" customFormat="1" ht="15.75">
      <c r="A13" s="80"/>
    </row>
    <row r="14" s="81" customFormat="1" ht="31.5">
      <c r="A14" s="235" t="s">
        <v>82</v>
      </c>
    </row>
    <row r="15" s="81" customFormat="1" ht="15.75">
      <c r="A15" s="80" t="s">
        <v>83</v>
      </c>
    </row>
    <row r="16" s="81" customFormat="1" ht="15.75">
      <c r="A16" s="83" t="s">
        <v>98</v>
      </c>
    </row>
    <row r="17" s="81" customFormat="1" ht="15.75">
      <c r="A17" s="80"/>
    </row>
    <row r="18" s="81" customFormat="1" ht="31.5">
      <c r="A18" s="80" t="s">
        <v>130</v>
      </c>
    </row>
    <row r="19" s="81" customFormat="1" ht="15.75">
      <c r="A19" s="80"/>
    </row>
    <row r="20" s="81" customFormat="1" ht="15.75">
      <c r="A20" s="80" t="s">
        <v>109</v>
      </c>
    </row>
    <row r="21" s="81" customFormat="1" ht="15.75">
      <c r="A21" s="80"/>
    </row>
    <row r="22" s="81" customFormat="1" ht="15.75">
      <c r="A22" s="83" t="s">
        <v>110</v>
      </c>
    </row>
    <row r="23" s="81" customFormat="1" ht="31.5">
      <c r="A23" s="80" t="s">
        <v>85</v>
      </c>
    </row>
    <row r="24" s="81" customFormat="1" ht="23.25" customHeight="1">
      <c r="A24" s="80" t="s">
        <v>86</v>
      </c>
    </row>
    <row r="25" s="81" customFormat="1" ht="15.75">
      <c r="A25" s="235" t="s">
        <v>111</v>
      </c>
    </row>
    <row r="26" s="81" customFormat="1" ht="15.75">
      <c r="A26" s="80"/>
    </row>
    <row r="27" s="81" customFormat="1" ht="47.25">
      <c r="A27" s="80" t="s">
        <v>87</v>
      </c>
    </row>
    <row r="28" s="81" customFormat="1" ht="15.75">
      <c r="A28" s="80"/>
    </row>
    <row r="29" s="81" customFormat="1" ht="15.75">
      <c r="A29" s="80"/>
    </row>
    <row r="30" s="81" customFormat="1" ht="26.25">
      <c r="A30" s="82" t="s">
        <v>112</v>
      </c>
    </row>
    <row r="31" s="81" customFormat="1" ht="15.75">
      <c r="A31" s="80"/>
    </row>
    <row r="32" s="81" customFormat="1" ht="18.75">
      <c r="A32" s="226" t="s">
        <v>113</v>
      </c>
    </row>
    <row r="33" s="81" customFormat="1" ht="31.5">
      <c r="A33" s="80" t="s">
        <v>114</v>
      </c>
    </row>
    <row r="34" s="81" customFormat="1" ht="18.75">
      <c r="A34" s="226" t="s">
        <v>115</v>
      </c>
    </row>
    <row r="35" s="81" customFormat="1" ht="15.75">
      <c r="A35" s="85" t="s">
        <v>120</v>
      </c>
    </row>
    <row r="36" s="81" customFormat="1" ht="15.75">
      <c r="A36" s="85" t="s">
        <v>116</v>
      </c>
    </row>
    <row r="37" s="81" customFormat="1" ht="15.75">
      <c r="A37" s="85" t="s">
        <v>117</v>
      </c>
    </row>
    <row r="38" spans="1:2" s="81" customFormat="1" ht="15.75">
      <c r="A38" s="85" t="s">
        <v>118</v>
      </c>
      <c r="B38" s="89"/>
    </row>
    <row r="39" s="81" customFormat="1" ht="15.75">
      <c r="A39" s="85" t="s">
        <v>119</v>
      </c>
    </row>
    <row r="40" s="81" customFormat="1" ht="15.75">
      <c r="A40" s="83"/>
    </row>
    <row r="41" s="81" customFormat="1" ht="12.75">
      <c r="A41" s="84"/>
    </row>
    <row r="42" s="81" customFormat="1" ht="15.75">
      <c r="A42" s="85"/>
    </row>
    <row r="43" s="81" customFormat="1" ht="12.75">
      <c r="A43" s="86"/>
    </row>
    <row r="44" s="81" customFormat="1" ht="15.75">
      <c r="A44" s="80"/>
    </row>
    <row r="45" s="81" customFormat="1" ht="15.75">
      <c r="A45" s="83"/>
    </row>
    <row r="46" s="81" customFormat="1" ht="12.75">
      <c r="A46" s="84"/>
    </row>
    <row r="47" s="81" customFormat="1" ht="15.75">
      <c r="A47" s="85"/>
    </row>
    <row r="48" s="81" customFormat="1" ht="15.75">
      <c r="A48" s="85"/>
    </row>
    <row r="49" s="81" customFormat="1" ht="15.75">
      <c r="A49" s="80"/>
    </row>
    <row r="50" s="81" customFormat="1" ht="15.75">
      <c r="A50" s="83"/>
    </row>
    <row r="51" s="81" customFormat="1" ht="12.75">
      <c r="A51" s="84"/>
    </row>
    <row r="52" s="81" customFormat="1" ht="15.75">
      <c r="A52" s="85"/>
    </row>
    <row r="53" s="81" customFormat="1" ht="15.75">
      <c r="A53" s="85"/>
    </row>
    <row r="54" spans="1:2" s="81" customFormat="1" ht="15.75">
      <c r="A54" s="85"/>
      <c r="B54" s="89"/>
    </row>
    <row r="55" s="81" customFormat="1" ht="15.75">
      <c r="A55" s="85"/>
    </row>
    <row r="56" s="81" customFormat="1" ht="15.75">
      <c r="A56" s="85"/>
    </row>
    <row r="57" s="81" customFormat="1" ht="15.75">
      <c r="A57" s="85"/>
    </row>
    <row r="58" s="81" customFormat="1" ht="15.75">
      <c r="A58" s="85"/>
    </row>
    <row r="59" s="81" customFormat="1" ht="15.75">
      <c r="A59" s="83"/>
    </row>
    <row r="60" s="81" customFormat="1" ht="12.75">
      <c r="A60" s="84"/>
    </row>
    <row r="61" s="81" customFormat="1" ht="15.75">
      <c r="A61" s="85"/>
    </row>
    <row r="62" s="81" customFormat="1" ht="15.75">
      <c r="A62" s="85"/>
    </row>
    <row r="63" s="81" customFormat="1" ht="12.75">
      <c r="A63" s="86"/>
    </row>
    <row r="64" s="81" customFormat="1" ht="15.75">
      <c r="A64" s="83"/>
    </row>
    <row r="65" s="81" customFormat="1" ht="12.75">
      <c r="A65" s="84"/>
    </row>
    <row r="66" s="81" customFormat="1" ht="15.75">
      <c r="A66" s="85"/>
    </row>
    <row r="67" s="81" customFormat="1" ht="15.75">
      <c r="A67" s="87"/>
    </row>
    <row r="68" ht="15.75">
      <c r="A68" s="79" t="s">
        <v>84</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C4" sqref="C4"/>
    </sheetView>
  </sheetViews>
  <sheetFormatPr defaultColWidth="9.140625" defaultRowHeight="12.75"/>
  <cols>
    <col min="1" max="1" width="9.140625" style="277" customWidth="1"/>
    <col min="2" max="2" width="50.140625" style="277" bestFit="1" customWidth="1"/>
    <col min="3" max="3" width="10.28125" style="277" bestFit="1" customWidth="1"/>
    <col min="4" max="16384" width="9.140625" style="277" customWidth="1"/>
  </cols>
  <sheetData>
    <row r="1" ht="12.75">
      <c r="A1" s="276" t="s">
        <v>152</v>
      </c>
    </row>
    <row r="2" spans="2:4" ht="12.75">
      <c r="B2" s="278" t="s">
        <v>153</v>
      </c>
      <c r="C2" s="279">
        <f>('Step 3 Cashflow - Yr2'!P13-'Step 3 Cashflow - Yr2'!P25)/'Step 3 Cashflow - Yr2'!P13</f>
        <v>0.9402427637721755</v>
      </c>
      <c r="D2" s="280" t="s">
        <v>154</v>
      </c>
    </row>
    <row r="3" spans="2:4" ht="12.75">
      <c r="B3" s="281" t="s">
        <v>155</v>
      </c>
      <c r="C3" s="282">
        <f>('Step 3 Cashflow - Yr2'!P43-'Step 3 Cashflow - Yr2'!P27)/12</f>
        <v>1930</v>
      </c>
      <c r="D3" s="280" t="s">
        <v>154</v>
      </c>
    </row>
    <row r="4" spans="2:4" ht="12.75">
      <c r="B4" s="281" t="s">
        <v>156</v>
      </c>
      <c r="C4" s="283">
        <f>'Step 3 Cashflow - Yr2'!P13/SUM('Step 3 Cashflow - Yr2'!P4:P7)</f>
        <v>259.9514563106796</v>
      </c>
      <c r="D4" s="280" t="s">
        <v>154</v>
      </c>
    </row>
    <row r="5" ht="13.5" thickBot="1">
      <c r="B5" s="278"/>
    </row>
    <row r="6" spans="2:3" ht="13.5" thickBot="1">
      <c r="B6" s="281" t="s">
        <v>157</v>
      </c>
      <c r="C6" s="284">
        <f>C7/C4</f>
        <v>7.896325719960279</v>
      </c>
    </row>
    <row r="7" spans="2:3" ht="13.5" thickBot="1">
      <c r="B7" s="281" t="s">
        <v>158</v>
      </c>
      <c r="C7" s="285">
        <f>C3/C2</f>
        <v>2052.66137040715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A30" sqref="A30"/>
    </sheetView>
  </sheetViews>
  <sheetFormatPr defaultColWidth="11.421875" defaultRowHeight="12.75"/>
  <cols>
    <col min="1" max="1" width="46.00390625" style="16" customWidth="1"/>
    <col min="2" max="4" width="12.28125" style="20" customWidth="1"/>
    <col min="5" max="5" width="14.8515625" style="20" customWidth="1"/>
    <col min="6" max="6" width="2.421875" style="2" customWidth="1"/>
    <col min="7" max="7" width="11.8515625" style="20" bestFit="1" customWidth="1"/>
    <col min="8" max="8" width="2.421875" style="16" customWidth="1"/>
    <col min="9" max="15" width="10.8515625" style="20" customWidth="1"/>
    <col min="16" max="16384" width="11.421875" style="16" customWidth="1"/>
  </cols>
  <sheetData>
    <row r="1" spans="1:15" s="3" customFormat="1" ht="18.75" thickBot="1">
      <c r="A1" s="1" t="s">
        <v>161</v>
      </c>
      <c r="B1" s="273"/>
      <c r="C1" s="2"/>
      <c r="D1" s="2"/>
      <c r="E1" s="2"/>
      <c r="F1" s="2"/>
      <c r="G1" s="2"/>
      <c r="I1" s="2"/>
      <c r="J1" s="2"/>
      <c r="K1" s="2"/>
      <c r="L1" s="2"/>
      <c r="M1" s="2"/>
      <c r="N1" s="2"/>
      <c r="O1" s="2"/>
    </row>
    <row r="2" spans="1:15" s="10" customFormat="1" ht="51">
      <c r="A2" s="4" t="s">
        <v>1</v>
      </c>
      <c r="B2" s="5" t="s">
        <v>2</v>
      </c>
      <c r="C2" s="6" t="s">
        <v>3</v>
      </c>
      <c r="D2" s="7" t="s">
        <v>101</v>
      </c>
      <c r="E2" s="5" t="s">
        <v>122</v>
      </c>
      <c r="F2" s="8"/>
      <c r="G2" s="9" t="s">
        <v>159</v>
      </c>
      <c r="I2" s="247" t="s">
        <v>137</v>
      </c>
      <c r="J2" s="6" t="s">
        <v>138</v>
      </c>
      <c r="K2" s="7" t="s">
        <v>139</v>
      </c>
      <c r="L2" s="7" t="s">
        <v>140</v>
      </c>
      <c r="M2" s="7" t="s">
        <v>141</v>
      </c>
      <c r="N2" s="7" t="s">
        <v>142</v>
      </c>
      <c r="O2" s="5" t="s">
        <v>143</v>
      </c>
    </row>
    <row r="3" spans="1:15" s="10" customFormat="1" ht="12.75">
      <c r="A3" s="11" t="s">
        <v>144</v>
      </c>
      <c r="B3" s="12"/>
      <c r="C3" s="13"/>
      <c r="D3" s="14"/>
      <c r="E3" s="12"/>
      <c r="F3" s="8"/>
      <c r="G3" s="15"/>
      <c r="I3" s="248"/>
      <c r="J3" s="249"/>
      <c r="K3" s="250"/>
      <c r="L3" s="250"/>
      <c r="M3" s="250"/>
      <c r="N3" s="250"/>
      <c r="O3" s="251"/>
    </row>
    <row r="4" spans="1:15" s="10" customFormat="1" ht="12.75">
      <c r="A4" s="274" t="s">
        <v>148</v>
      </c>
      <c r="B4" s="200">
        <v>1300</v>
      </c>
      <c r="C4" s="201"/>
      <c r="D4" s="202">
        <v>1300</v>
      </c>
      <c r="E4" s="200"/>
      <c r="F4" s="159"/>
      <c r="G4" s="286">
        <f>B4-SUM(C4:E4)</f>
        <v>0</v>
      </c>
      <c r="I4" s="252">
        <f>SUM(J4:O4)</f>
        <v>0</v>
      </c>
      <c r="J4" s="201"/>
      <c r="K4" s="202"/>
      <c r="L4" s="202"/>
      <c r="M4" s="202"/>
      <c r="N4" s="202"/>
      <c r="O4" s="200"/>
    </row>
    <row r="5" spans="1:15" s="10" customFormat="1" ht="12.75">
      <c r="A5" s="107" t="s">
        <v>135</v>
      </c>
      <c r="B5" s="200">
        <v>500</v>
      </c>
      <c r="C5" s="201"/>
      <c r="D5" s="202">
        <v>500</v>
      </c>
      <c r="E5" s="200"/>
      <c r="F5" s="159"/>
      <c r="G5" s="286">
        <f aca="true" t="shared" si="0" ref="G5:G26">B5-SUM(C5:E5)</f>
        <v>0</v>
      </c>
      <c r="I5" s="252">
        <f aca="true" t="shared" si="1" ref="I5:I21">SUM(J5:O5)</f>
        <v>0</v>
      </c>
      <c r="J5" s="201"/>
      <c r="K5" s="202"/>
      <c r="L5" s="202"/>
      <c r="M5" s="202"/>
      <c r="N5" s="202"/>
      <c r="O5" s="200"/>
    </row>
    <row r="6" spans="1:15" s="10" customFormat="1" ht="12.75">
      <c r="A6" s="73" t="s">
        <v>4</v>
      </c>
      <c r="B6" s="200"/>
      <c r="C6" s="201"/>
      <c r="D6" s="202"/>
      <c r="E6" s="200"/>
      <c r="F6" s="159"/>
      <c r="G6" s="286">
        <f t="shared" si="0"/>
        <v>0</v>
      </c>
      <c r="I6" s="252">
        <f t="shared" si="1"/>
        <v>0</v>
      </c>
      <c r="J6" s="201"/>
      <c r="K6" s="202"/>
      <c r="L6" s="202"/>
      <c r="M6" s="202"/>
      <c r="N6" s="202"/>
      <c r="O6" s="200"/>
    </row>
    <row r="7" spans="1:15" s="10" customFormat="1" ht="12.75">
      <c r="A7" s="73" t="s">
        <v>5</v>
      </c>
      <c r="B7" s="203">
        <v>280</v>
      </c>
      <c r="C7" s="204"/>
      <c r="D7" s="202">
        <v>280</v>
      </c>
      <c r="E7" s="203"/>
      <c r="F7" s="159"/>
      <c r="G7" s="286">
        <f t="shared" si="0"/>
        <v>0</v>
      </c>
      <c r="I7" s="252">
        <f t="shared" si="1"/>
        <v>0</v>
      </c>
      <c r="J7" s="201"/>
      <c r="K7" s="202"/>
      <c r="L7" s="202"/>
      <c r="M7" s="202"/>
      <c r="N7" s="202"/>
      <c r="O7" s="200"/>
    </row>
    <row r="8" spans="1:15" ht="12.75">
      <c r="A8" s="243" t="s">
        <v>6</v>
      </c>
      <c r="B8" s="244"/>
      <c r="C8" s="245"/>
      <c r="D8" s="246"/>
      <c r="E8" s="244"/>
      <c r="F8" s="159"/>
      <c r="G8" s="287"/>
      <c r="I8" s="253"/>
      <c r="J8" s="254"/>
      <c r="K8" s="255"/>
      <c r="L8" s="255"/>
      <c r="M8" s="255"/>
      <c r="N8" s="255"/>
      <c r="O8" s="256"/>
    </row>
    <row r="9" spans="1:15" s="10" customFormat="1" ht="12.75">
      <c r="A9" s="274" t="s">
        <v>149</v>
      </c>
      <c r="B9" s="200">
        <v>800</v>
      </c>
      <c r="C9" s="201"/>
      <c r="D9" s="202">
        <v>800</v>
      </c>
      <c r="E9" s="200"/>
      <c r="F9" s="159"/>
      <c r="G9" s="286">
        <f t="shared" si="0"/>
        <v>0</v>
      </c>
      <c r="I9" s="252">
        <f t="shared" si="1"/>
        <v>0</v>
      </c>
      <c r="J9" s="201"/>
      <c r="K9" s="202"/>
      <c r="L9" s="202"/>
      <c r="M9" s="202"/>
      <c r="N9" s="202"/>
      <c r="O9" s="200"/>
    </row>
    <row r="10" spans="1:15" s="10" customFormat="1" ht="12.75">
      <c r="A10" s="73" t="s">
        <v>8</v>
      </c>
      <c r="B10" s="200">
        <v>70</v>
      </c>
      <c r="C10" s="201"/>
      <c r="D10" s="202">
        <v>70</v>
      </c>
      <c r="E10" s="200"/>
      <c r="F10" s="159"/>
      <c r="G10" s="286">
        <f t="shared" si="0"/>
        <v>0</v>
      </c>
      <c r="I10" s="252">
        <f t="shared" si="1"/>
        <v>0</v>
      </c>
      <c r="J10" s="201"/>
      <c r="K10" s="202"/>
      <c r="L10" s="202"/>
      <c r="M10" s="202"/>
      <c r="N10" s="202"/>
      <c r="O10" s="200"/>
    </row>
    <row r="11" spans="1:15" s="10" customFormat="1" ht="12.75">
      <c r="A11" s="73" t="s">
        <v>9</v>
      </c>
      <c r="B11" s="200">
        <v>150</v>
      </c>
      <c r="C11" s="201"/>
      <c r="D11" s="202">
        <v>150</v>
      </c>
      <c r="E11" s="200"/>
      <c r="F11" s="159"/>
      <c r="G11" s="286">
        <f t="shared" si="0"/>
        <v>0</v>
      </c>
      <c r="I11" s="252">
        <f t="shared" si="1"/>
        <v>0</v>
      </c>
      <c r="J11" s="201"/>
      <c r="K11" s="202"/>
      <c r="L11" s="202"/>
      <c r="M11" s="202"/>
      <c r="N11" s="202"/>
      <c r="O11" s="200"/>
    </row>
    <row r="12" spans="1:15" s="10" customFormat="1" ht="12.75">
      <c r="A12" s="73" t="s">
        <v>10</v>
      </c>
      <c r="B12" s="203">
        <v>150</v>
      </c>
      <c r="C12" s="204">
        <v>150</v>
      </c>
      <c r="D12" s="202"/>
      <c r="E12" s="203"/>
      <c r="F12" s="159"/>
      <c r="G12" s="286">
        <f t="shared" si="0"/>
        <v>0</v>
      </c>
      <c r="I12" s="252">
        <f t="shared" si="1"/>
        <v>0</v>
      </c>
      <c r="J12" s="201"/>
      <c r="K12" s="202"/>
      <c r="L12" s="202"/>
      <c r="M12" s="202"/>
      <c r="N12" s="202"/>
      <c r="O12" s="200"/>
    </row>
    <row r="13" spans="1:15" s="10" customFormat="1" ht="12.75">
      <c r="A13" s="73" t="s">
        <v>11</v>
      </c>
      <c r="B13" s="203">
        <v>350</v>
      </c>
      <c r="C13" s="204">
        <v>350</v>
      </c>
      <c r="D13" s="202"/>
      <c r="E13" s="203"/>
      <c r="F13" s="159"/>
      <c r="G13" s="286">
        <f t="shared" si="0"/>
        <v>0</v>
      </c>
      <c r="I13" s="252">
        <f t="shared" si="1"/>
        <v>0</v>
      </c>
      <c r="J13" s="201"/>
      <c r="K13" s="202"/>
      <c r="L13" s="202"/>
      <c r="M13" s="202"/>
      <c r="N13" s="202"/>
      <c r="O13" s="200"/>
    </row>
    <row r="14" spans="1:15" s="10" customFormat="1" ht="12.75">
      <c r="A14" s="73" t="s">
        <v>12</v>
      </c>
      <c r="B14" s="203">
        <v>200</v>
      </c>
      <c r="C14" s="204"/>
      <c r="D14" s="202">
        <v>200</v>
      </c>
      <c r="E14" s="203"/>
      <c r="F14" s="159"/>
      <c r="G14" s="286">
        <f t="shared" si="0"/>
        <v>0</v>
      </c>
      <c r="I14" s="252">
        <f t="shared" si="1"/>
        <v>0</v>
      </c>
      <c r="J14" s="201"/>
      <c r="K14" s="202"/>
      <c r="L14" s="202"/>
      <c r="M14" s="202"/>
      <c r="N14" s="202"/>
      <c r="O14" s="200"/>
    </row>
    <row r="15" spans="1:15" s="10" customFormat="1" ht="12.75">
      <c r="A15" s="73" t="s">
        <v>13</v>
      </c>
      <c r="B15" s="203"/>
      <c r="C15" s="204"/>
      <c r="D15" s="202"/>
      <c r="E15" s="203"/>
      <c r="F15" s="159"/>
      <c r="G15" s="286">
        <f t="shared" si="0"/>
        <v>0</v>
      </c>
      <c r="I15" s="252">
        <f t="shared" si="1"/>
        <v>0</v>
      </c>
      <c r="J15" s="201"/>
      <c r="K15" s="202"/>
      <c r="L15" s="202"/>
      <c r="M15" s="202"/>
      <c r="N15" s="202"/>
      <c r="O15" s="200"/>
    </row>
    <row r="16" spans="1:15" s="10" customFormat="1" ht="12.75">
      <c r="A16" s="73" t="s">
        <v>14</v>
      </c>
      <c r="B16" s="203">
        <v>200</v>
      </c>
      <c r="C16" s="204"/>
      <c r="D16" s="202">
        <v>200</v>
      </c>
      <c r="E16" s="203"/>
      <c r="F16" s="159"/>
      <c r="G16" s="286">
        <f t="shared" si="0"/>
        <v>0</v>
      </c>
      <c r="I16" s="252">
        <f t="shared" si="1"/>
        <v>0</v>
      </c>
      <c r="J16" s="201"/>
      <c r="K16" s="202"/>
      <c r="L16" s="202"/>
      <c r="M16" s="202"/>
      <c r="N16" s="202"/>
      <c r="O16" s="200"/>
    </row>
    <row r="17" spans="1:15" ht="12.75">
      <c r="A17" s="243" t="s">
        <v>15</v>
      </c>
      <c r="B17" s="244"/>
      <c r="C17" s="245"/>
      <c r="D17" s="246"/>
      <c r="E17" s="244"/>
      <c r="F17" s="159"/>
      <c r="G17" s="287"/>
      <c r="I17" s="253"/>
      <c r="J17" s="254"/>
      <c r="K17" s="255"/>
      <c r="L17" s="255"/>
      <c r="M17" s="255"/>
      <c r="N17" s="255"/>
      <c r="O17" s="256"/>
    </row>
    <row r="18" spans="1:15" ht="12.75">
      <c r="A18" s="107" t="s">
        <v>133</v>
      </c>
      <c r="B18" s="200"/>
      <c r="C18" s="201"/>
      <c r="D18" s="202"/>
      <c r="E18" s="200"/>
      <c r="F18" s="159"/>
      <c r="G18" s="286">
        <f t="shared" si="0"/>
        <v>0</v>
      </c>
      <c r="I18" s="252">
        <f t="shared" si="1"/>
        <v>0</v>
      </c>
      <c r="J18" s="201"/>
      <c r="K18" s="202"/>
      <c r="L18" s="202"/>
      <c r="M18" s="202"/>
      <c r="N18" s="202"/>
      <c r="O18" s="200"/>
    </row>
    <row r="19" spans="1:15" ht="12.75">
      <c r="A19" s="107" t="s">
        <v>131</v>
      </c>
      <c r="B19" s="200"/>
      <c r="C19" s="201"/>
      <c r="D19" s="202"/>
      <c r="E19" s="200"/>
      <c r="F19" s="159"/>
      <c r="G19" s="286">
        <f t="shared" si="0"/>
        <v>0</v>
      </c>
      <c r="I19" s="252">
        <f t="shared" si="1"/>
        <v>0</v>
      </c>
      <c r="J19" s="201"/>
      <c r="K19" s="202"/>
      <c r="L19" s="202"/>
      <c r="M19" s="202"/>
      <c r="N19" s="202"/>
      <c r="O19" s="200"/>
    </row>
    <row r="20" spans="1:15" ht="12.75">
      <c r="A20" s="107" t="s">
        <v>132</v>
      </c>
      <c r="B20" s="200"/>
      <c r="C20" s="204"/>
      <c r="D20" s="202"/>
      <c r="E20" s="200"/>
      <c r="F20" s="159"/>
      <c r="G20" s="286">
        <f t="shared" si="0"/>
        <v>0</v>
      </c>
      <c r="I20" s="252">
        <f t="shared" si="1"/>
        <v>0</v>
      </c>
      <c r="J20" s="201"/>
      <c r="K20" s="202"/>
      <c r="L20" s="202"/>
      <c r="M20" s="202"/>
      <c r="N20" s="202"/>
      <c r="O20" s="200"/>
    </row>
    <row r="21" spans="1:15" ht="12.75">
      <c r="A21" s="107" t="s">
        <v>134</v>
      </c>
      <c r="B21" s="200"/>
      <c r="C21" s="204"/>
      <c r="D21" s="202"/>
      <c r="E21" s="200"/>
      <c r="F21" s="159"/>
      <c r="G21" s="286">
        <f t="shared" si="0"/>
        <v>0</v>
      </c>
      <c r="I21" s="252">
        <f t="shared" si="1"/>
        <v>0</v>
      </c>
      <c r="J21" s="201"/>
      <c r="K21" s="202"/>
      <c r="L21" s="202"/>
      <c r="M21" s="202"/>
      <c r="N21" s="202"/>
      <c r="O21" s="200"/>
    </row>
    <row r="22" spans="1:15" ht="13.5" thickBot="1">
      <c r="A22" s="76" t="s">
        <v>16</v>
      </c>
      <c r="B22" s="160">
        <f>SUM(B4:B21)</f>
        <v>4000</v>
      </c>
      <c r="C22" s="160">
        <f>SUM(C4:C21)</f>
        <v>500</v>
      </c>
      <c r="D22" s="233">
        <f>SUM(D4:D21)</f>
        <v>3500</v>
      </c>
      <c r="E22" s="160">
        <f>SUM(E4:E21)</f>
        <v>0</v>
      </c>
      <c r="F22" s="161"/>
      <c r="G22" s="288">
        <f t="shared" si="0"/>
        <v>0</v>
      </c>
      <c r="I22" s="257">
        <f aca="true" t="shared" si="2" ref="I22:O22">SUM(I4:I21)</f>
        <v>0</v>
      </c>
      <c r="J22" s="258">
        <f t="shared" si="2"/>
        <v>0</v>
      </c>
      <c r="K22" s="259">
        <f t="shared" si="2"/>
        <v>0</v>
      </c>
      <c r="L22" s="259">
        <f t="shared" si="2"/>
        <v>0</v>
      </c>
      <c r="M22" s="259">
        <f t="shared" si="2"/>
        <v>0</v>
      </c>
      <c r="N22" s="259">
        <f t="shared" si="2"/>
        <v>0</v>
      </c>
      <c r="O22" s="160">
        <f t="shared" si="2"/>
        <v>0</v>
      </c>
    </row>
    <row r="23" spans="1:15" ht="12.75">
      <c r="A23" s="75" t="s">
        <v>17</v>
      </c>
      <c r="B23" s="162"/>
      <c r="C23" s="163"/>
      <c r="D23" s="164"/>
      <c r="E23" s="165"/>
      <c r="F23" s="166"/>
      <c r="G23" s="289"/>
      <c r="I23" s="260"/>
      <c r="J23" s="261"/>
      <c r="K23" s="262"/>
      <c r="L23" s="262"/>
      <c r="M23" s="262"/>
      <c r="N23" s="262"/>
      <c r="O23" s="263"/>
    </row>
    <row r="24" spans="1:15" s="10" customFormat="1" ht="12.75">
      <c r="A24" s="73" t="s">
        <v>18</v>
      </c>
      <c r="B24" s="200">
        <v>750</v>
      </c>
      <c r="C24" s="201">
        <v>750</v>
      </c>
      <c r="D24" s="202"/>
      <c r="E24" s="200">
        <v>0</v>
      </c>
      <c r="F24" s="159"/>
      <c r="G24" s="286">
        <f t="shared" si="0"/>
        <v>0</v>
      </c>
      <c r="I24" s="264"/>
      <c r="J24" s="201"/>
      <c r="K24" s="202"/>
      <c r="L24" s="202"/>
      <c r="M24" s="202"/>
      <c r="N24" s="202"/>
      <c r="O24" s="200"/>
    </row>
    <row r="25" spans="1:15" ht="13.5" thickBot="1">
      <c r="A25" s="76" t="s">
        <v>19</v>
      </c>
      <c r="B25" s="160">
        <f>+B24+B22</f>
        <v>4750</v>
      </c>
      <c r="C25" s="160">
        <f>+C24+C22</f>
        <v>1250</v>
      </c>
      <c r="D25" s="160">
        <f>+D24+D22</f>
        <v>3500</v>
      </c>
      <c r="E25" s="160">
        <f>+E24+E22</f>
        <v>0</v>
      </c>
      <c r="F25" s="161"/>
      <c r="G25" s="290">
        <f t="shared" si="0"/>
        <v>0</v>
      </c>
      <c r="I25" s="265"/>
      <c r="J25" s="266"/>
      <c r="K25" s="267"/>
      <c r="L25" s="267"/>
      <c r="M25" s="267"/>
      <c r="N25" s="267"/>
      <c r="O25" s="268"/>
    </row>
    <row r="26" spans="1:15" s="19" customFormat="1" ht="13.5" thickBot="1">
      <c r="A26" s="17" t="s">
        <v>20</v>
      </c>
      <c r="B26" s="104">
        <f>+B25/B25</f>
        <v>1</v>
      </c>
      <c r="C26" s="105">
        <f>+C25/B25</f>
        <v>0.2631578947368421</v>
      </c>
      <c r="D26" s="106">
        <f>+D25/B25</f>
        <v>0.7368421052631579</v>
      </c>
      <c r="E26" s="104">
        <f>+E25/B25</f>
        <v>0</v>
      </c>
      <c r="F26" s="18"/>
      <c r="G26" s="291">
        <f t="shared" si="0"/>
        <v>0</v>
      </c>
      <c r="I26" s="269"/>
      <c r="J26" s="270"/>
      <c r="K26" s="271"/>
      <c r="L26" s="271"/>
      <c r="M26" s="271"/>
      <c r="N26" s="271"/>
      <c r="O26" s="272"/>
    </row>
    <row r="28" spans="1:15" ht="12.75">
      <c r="A28" s="74"/>
      <c r="B28" s="68"/>
      <c r="C28" s="68"/>
      <c r="D28" s="68"/>
      <c r="E28" s="68"/>
      <c r="F28" s="68"/>
      <c r="G28" s="68"/>
      <c r="I28" s="68"/>
      <c r="J28" s="68"/>
      <c r="K28" s="68"/>
      <c r="L28" s="68"/>
      <c r="M28" s="68"/>
      <c r="N28" s="68"/>
      <c r="O28" s="68"/>
    </row>
    <row r="29" spans="1:15" ht="38.25">
      <c r="A29" s="227" t="s">
        <v>121</v>
      </c>
      <c r="B29" s="21"/>
      <c r="E29" s="21"/>
      <c r="F29" s="22"/>
      <c r="G29" s="21"/>
      <c r="I29" s="21"/>
      <c r="J29" s="21"/>
      <c r="K29" s="21"/>
      <c r="L29" s="21"/>
      <c r="M29" s="21"/>
      <c r="N29" s="21"/>
      <c r="O29" s="21"/>
    </row>
    <row r="30" spans="1:15" ht="12.75">
      <c r="A30" s="293"/>
      <c r="B30" s="21"/>
      <c r="E30" s="21"/>
      <c r="F30" s="22"/>
      <c r="I30" s="21"/>
      <c r="J30" s="21"/>
      <c r="K30" s="21"/>
      <c r="L30" s="21"/>
      <c r="M30" s="21"/>
      <c r="N30" s="21"/>
      <c r="O30" s="21"/>
    </row>
    <row r="31" spans="1:15" ht="12.75">
      <c r="A31" s="293"/>
      <c r="B31" s="22"/>
      <c r="D31" s="21"/>
      <c r="E31" s="21"/>
      <c r="F31" s="22"/>
      <c r="I31" s="21"/>
      <c r="J31" s="21"/>
      <c r="K31" s="21"/>
      <c r="L31" s="21"/>
      <c r="M31" s="21"/>
      <c r="N31" s="21"/>
      <c r="O31" s="21"/>
    </row>
    <row r="32" spans="1:2" ht="12.75">
      <c r="A32" s="293"/>
      <c r="B32" s="21"/>
    </row>
    <row r="33" ht="12.75">
      <c r="A33" s="293"/>
    </row>
    <row r="34" ht="12.75">
      <c r="A34" s="293"/>
    </row>
    <row r="35" ht="12.75">
      <c r="A35" s="293"/>
    </row>
    <row r="36" ht="12.75">
      <c r="A36" s="293"/>
    </row>
    <row r="37" ht="12.75">
      <c r="A37" s="293"/>
    </row>
    <row r="38" ht="12.75">
      <c r="A38" s="293"/>
    </row>
    <row r="39" ht="12.75">
      <c r="A39" s="293"/>
    </row>
    <row r="40" ht="12.75">
      <c r="A40" s="293"/>
    </row>
    <row r="41" ht="12.75">
      <c r="A41" s="293"/>
    </row>
    <row r="42" ht="12.75">
      <c r="A42" s="293"/>
    </row>
  </sheetData>
  <sheetProtection/>
  <printOptions/>
  <pageMargins left="0.75" right="0.75" top="1" bottom="1" header="0.5" footer="0.5"/>
  <pageSetup horizontalDpi="600" verticalDpi="600" orientation="portrait" scale="81"/>
</worksheet>
</file>

<file path=xl/worksheets/sheet4.xml><?xml version="1.0" encoding="utf-8"?>
<worksheet xmlns="http://schemas.openxmlformats.org/spreadsheetml/2006/main" xmlns:r="http://schemas.openxmlformats.org/officeDocument/2006/relationships">
  <dimension ref="B1:AM70"/>
  <sheetViews>
    <sheetView zoomScalePageLayoutView="0" workbookViewId="0" topLeftCell="A1">
      <selection activeCell="I15" sqref="I15"/>
    </sheetView>
  </sheetViews>
  <sheetFormatPr defaultColWidth="11.421875" defaultRowHeight="12.75"/>
  <cols>
    <col min="1" max="1" width="3.00390625" style="34" customWidth="1"/>
    <col min="2" max="2" width="43.421875" style="34" bestFit="1" customWidth="1"/>
    <col min="3" max="3" width="10.7109375" style="34" bestFit="1" customWidth="1"/>
    <col min="4" max="4" width="11.421875" style="37" bestFit="1" customWidth="1"/>
    <col min="5" max="5" width="10.421875" style="37" bestFit="1" customWidth="1"/>
    <col min="6" max="6" width="11.7109375" style="37" bestFit="1" customWidth="1"/>
    <col min="7" max="7" width="10.00390625" style="37" customWidth="1"/>
    <col min="8" max="10" width="11.7109375" style="37" bestFit="1" customWidth="1"/>
    <col min="11" max="11" width="12.00390625" style="37" bestFit="1" customWidth="1"/>
    <col min="12" max="12" width="11.7109375" style="37" bestFit="1" customWidth="1"/>
    <col min="13" max="13" width="11.8515625" style="37" bestFit="1" customWidth="1"/>
    <col min="14" max="14" width="12.140625" style="37" bestFit="1" customWidth="1"/>
    <col min="15" max="15" width="12.421875" style="37" bestFit="1" customWidth="1"/>
    <col min="16" max="16" width="13.00390625" style="49" bestFit="1" customWidth="1"/>
    <col min="17" max="17" width="12.7109375" style="37" bestFit="1" customWidth="1"/>
    <col min="18" max="18" width="10.7109375" style="37" bestFit="1" customWidth="1"/>
    <col min="19" max="19" width="11.421875" style="37" customWidth="1"/>
    <col min="20" max="20" width="16.421875" style="37" bestFit="1" customWidth="1"/>
    <col min="21" max="21" width="11.28125" style="37" bestFit="1" customWidth="1"/>
    <col min="22" max="39" width="11.421875" style="37" customWidth="1"/>
    <col min="40" max="16384" width="11.421875" style="34" customWidth="1"/>
  </cols>
  <sheetData>
    <row r="1" spans="2:39" s="23" customFormat="1" ht="18.75" thickBot="1">
      <c r="B1" s="1" t="s">
        <v>77</v>
      </c>
      <c r="C1" s="1"/>
      <c r="D1" s="24"/>
      <c r="F1" s="24"/>
      <c r="G1" s="24"/>
      <c r="H1" s="24"/>
      <c r="I1" s="24"/>
      <c r="J1" s="24"/>
      <c r="K1" s="24"/>
      <c r="L1" s="24"/>
      <c r="M1" s="24"/>
      <c r="N1" s="24"/>
      <c r="O1" s="24"/>
      <c r="P1" s="25"/>
      <c r="Q1" s="26"/>
      <c r="R1" s="26"/>
      <c r="S1" s="26"/>
      <c r="T1" s="26"/>
      <c r="U1" s="26"/>
      <c r="V1" s="26"/>
      <c r="W1" s="26"/>
      <c r="X1" s="26"/>
      <c r="Y1" s="26"/>
      <c r="Z1" s="26"/>
      <c r="AA1" s="26"/>
      <c r="AB1" s="26"/>
      <c r="AC1" s="26"/>
      <c r="AD1" s="26"/>
      <c r="AE1" s="26"/>
      <c r="AF1" s="26"/>
      <c r="AG1" s="26"/>
      <c r="AH1" s="26"/>
      <c r="AI1" s="26"/>
      <c r="AJ1" s="26"/>
      <c r="AK1" s="26"/>
      <c r="AL1" s="26"/>
      <c r="AM1" s="26"/>
    </row>
    <row r="2" spans="2:39" s="71" customFormat="1" ht="12.75">
      <c r="B2" s="209" t="s">
        <v>21</v>
      </c>
      <c r="C2" s="210"/>
      <c r="D2" s="211" t="s">
        <v>100</v>
      </c>
      <c r="E2" s="211" t="s">
        <v>27</v>
      </c>
      <c r="F2" s="211" t="s">
        <v>107</v>
      </c>
      <c r="G2" s="211" t="s">
        <v>28</v>
      </c>
      <c r="H2" s="211" t="s">
        <v>29</v>
      </c>
      <c r="I2" s="211" t="s">
        <v>30</v>
      </c>
      <c r="J2" s="211" t="s">
        <v>22</v>
      </c>
      <c r="K2" s="211" t="s">
        <v>23</v>
      </c>
      <c r="L2" s="211" t="s">
        <v>24</v>
      </c>
      <c r="M2" s="211" t="s">
        <v>25</v>
      </c>
      <c r="N2" s="211" t="s">
        <v>26</v>
      </c>
      <c r="O2" s="211" t="s">
        <v>99</v>
      </c>
      <c r="P2" s="212" t="s">
        <v>31</v>
      </c>
      <c r="Q2" s="69"/>
      <c r="W2" s="69"/>
      <c r="X2" s="69"/>
      <c r="Y2" s="69"/>
      <c r="Z2" s="69"/>
      <c r="AA2" s="69"/>
      <c r="AB2" s="69"/>
      <c r="AC2" s="69"/>
      <c r="AD2" s="69"/>
      <c r="AE2" s="69"/>
      <c r="AF2" s="69"/>
      <c r="AG2" s="69"/>
      <c r="AH2" s="69"/>
      <c r="AI2" s="69"/>
      <c r="AJ2" s="69"/>
      <c r="AK2" s="69"/>
      <c r="AL2" s="69"/>
      <c r="AM2" s="69"/>
    </row>
    <row r="3" spans="2:38" s="10" customFormat="1" ht="12.75">
      <c r="B3" s="29" t="s">
        <v>32</v>
      </c>
      <c r="C3" s="30"/>
      <c r="D3" s="31"/>
      <c r="E3" s="32"/>
      <c r="F3" s="32"/>
      <c r="G3" s="32"/>
      <c r="H3" s="32"/>
      <c r="I3" s="32"/>
      <c r="J3" s="32"/>
      <c r="K3" s="32"/>
      <c r="L3" s="32"/>
      <c r="M3" s="32"/>
      <c r="N3" s="32"/>
      <c r="O3" s="32"/>
      <c r="P3" s="33"/>
      <c r="Q3" s="28"/>
      <c r="R3" s="28"/>
      <c r="S3" s="28"/>
      <c r="T3" s="28"/>
      <c r="U3" s="28"/>
      <c r="V3" s="28"/>
      <c r="W3" s="28"/>
      <c r="X3" s="28"/>
      <c r="Y3" s="28"/>
      <c r="Z3" s="28"/>
      <c r="AA3" s="28"/>
      <c r="AB3" s="28"/>
      <c r="AC3" s="28"/>
      <c r="AD3" s="28"/>
      <c r="AE3" s="28"/>
      <c r="AF3" s="28"/>
      <c r="AG3" s="28"/>
      <c r="AH3" s="28"/>
      <c r="AI3" s="28"/>
      <c r="AJ3" s="28"/>
      <c r="AK3" s="28"/>
      <c r="AL3" s="28"/>
    </row>
    <row r="4" spans="2:39" ht="12.75">
      <c r="B4" s="108" t="str">
        <f>'Step 1 Start Up Costs'!A18</f>
        <v>Bronze package (2 hr session)</v>
      </c>
      <c r="C4" s="35"/>
      <c r="D4" s="72">
        <v>5</v>
      </c>
      <c r="E4" s="36">
        <v>10</v>
      </c>
      <c r="F4" s="36">
        <v>10</v>
      </c>
      <c r="G4" s="36">
        <v>10</v>
      </c>
      <c r="H4" s="36">
        <v>5</v>
      </c>
      <c r="I4" s="36">
        <v>5</v>
      </c>
      <c r="J4" s="36">
        <v>5</v>
      </c>
      <c r="K4" s="36">
        <v>10</v>
      </c>
      <c r="L4" s="36">
        <v>5</v>
      </c>
      <c r="M4" s="36">
        <v>5</v>
      </c>
      <c r="N4" s="36">
        <v>10</v>
      </c>
      <c r="O4" s="36">
        <v>10</v>
      </c>
      <c r="P4" s="111">
        <f>SUM(D4:O4)</f>
        <v>90</v>
      </c>
      <c r="AM4" s="34"/>
    </row>
    <row r="5" spans="2:39" ht="12.75">
      <c r="B5" s="108" t="str">
        <f>'Step 1 Start Up Costs'!A19</f>
        <v>Silver package (3 hr session, un-edited)</v>
      </c>
      <c r="C5" s="35"/>
      <c r="D5" s="36">
        <v>1</v>
      </c>
      <c r="E5" s="36">
        <v>5</v>
      </c>
      <c r="F5" s="36">
        <v>10</v>
      </c>
      <c r="G5" s="36">
        <v>5</v>
      </c>
      <c r="H5" s="36">
        <v>10</v>
      </c>
      <c r="I5" s="36">
        <v>10</v>
      </c>
      <c r="J5" s="36">
        <v>5</v>
      </c>
      <c r="K5" s="36">
        <v>5</v>
      </c>
      <c r="L5" s="36">
        <v>5</v>
      </c>
      <c r="M5" s="36">
        <v>5</v>
      </c>
      <c r="N5" s="36">
        <v>5</v>
      </c>
      <c r="O5" s="36">
        <v>5</v>
      </c>
      <c r="P5" s="111">
        <f>SUM(D5:O5)</f>
        <v>71</v>
      </c>
      <c r="AM5" s="34"/>
    </row>
    <row r="6" spans="2:39" ht="12.75">
      <c r="B6" s="108" t="str">
        <f>'Step 1 Start Up Costs'!A20</f>
        <v>Gold package (3 hr session, edited or 4 hrs un-edited)</v>
      </c>
      <c r="C6" s="35"/>
      <c r="D6" s="36">
        <v>1</v>
      </c>
      <c r="E6" s="36">
        <v>5</v>
      </c>
      <c r="F6" s="36">
        <v>5</v>
      </c>
      <c r="G6" s="36">
        <v>5</v>
      </c>
      <c r="H6" s="36">
        <v>10</v>
      </c>
      <c r="I6" s="36">
        <v>10</v>
      </c>
      <c r="J6" s="36">
        <v>5</v>
      </c>
      <c r="K6" s="36">
        <v>5</v>
      </c>
      <c r="L6" s="36">
        <v>5</v>
      </c>
      <c r="M6" s="36">
        <v>5</v>
      </c>
      <c r="N6" s="36">
        <v>5</v>
      </c>
      <c r="O6" s="36">
        <v>8</v>
      </c>
      <c r="P6" s="111">
        <f>SUM(D6:O6)</f>
        <v>69</v>
      </c>
      <c r="AM6" s="34"/>
    </row>
    <row r="7" spans="2:39" ht="12.75">
      <c r="B7" s="108" t="str">
        <f>'Step 1 Start Up Costs'!A21</f>
        <v>Platinum package (5 - 8 hrs, editied)</v>
      </c>
      <c r="C7" s="35"/>
      <c r="D7" s="36">
        <v>0</v>
      </c>
      <c r="E7" s="36">
        <v>0</v>
      </c>
      <c r="F7" s="36">
        <v>0</v>
      </c>
      <c r="G7" s="72">
        <v>0</v>
      </c>
      <c r="H7" s="36">
        <v>0</v>
      </c>
      <c r="I7" s="36">
        <v>1</v>
      </c>
      <c r="J7" s="36">
        <v>0</v>
      </c>
      <c r="K7" s="36">
        <v>0</v>
      </c>
      <c r="L7" s="36">
        <v>2</v>
      </c>
      <c r="M7" s="36">
        <v>0</v>
      </c>
      <c r="N7" s="36">
        <v>0</v>
      </c>
      <c r="O7" s="36">
        <v>4</v>
      </c>
      <c r="P7" s="111">
        <f>SUM(D7:O7)</f>
        <v>7</v>
      </c>
      <c r="AM7" s="34"/>
    </row>
    <row r="8" spans="2:39" ht="12.75">
      <c r="B8" s="29" t="s">
        <v>33</v>
      </c>
      <c r="C8" s="30" t="s">
        <v>34</v>
      </c>
      <c r="D8" s="31"/>
      <c r="E8" s="32"/>
      <c r="F8" s="32"/>
      <c r="G8" s="32"/>
      <c r="H8" s="32"/>
      <c r="I8" s="32"/>
      <c r="J8" s="32"/>
      <c r="K8" s="32"/>
      <c r="L8" s="32"/>
      <c r="M8" s="32"/>
      <c r="N8" s="32"/>
      <c r="O8" s="32"/>
      <c r="P8" s="38"/>
      <c r="Q8" s="28"/>
      <c r="AM8" s="34"/>
    </row>
    <row r="9" spans="2:39" ht="12.75">
      <c r="B9" s="109" t="str">
        <f>+B4</f>
        <v>Bronze package (2 hr session)</v>
      </c>
      <c r="C9" s="135">
        <v>125</v>
      </c>
      <c r="D9" s="151">
        <f>+$C9*D4</f>
        <v>625</v>
      </c>
      <c r="E9" s="151">
        <f aca="true" t="shared" si="0" ref="E9:O9">+$C9*E4</f>
        <v>1250</v>
      </c>
      <c r="F9" s="151">
        <f t="shared" si="0"/>
        <v>1250</v>
      </c>
      <c r="G9" s="151">
        <f t="shared" si="0"/>
        <v>1250</v>
      </c>
      <c r="H9" s="151">
        <f t="shared" si="0"/>
        <v>625</v>
      </c>
      <c r="I9" s="151">
        <f t="shared" si="0"/>
        <v>625</v>
      </c>
      <c r="J9" s="151">
        <f t="shared" si="0"/>
        <v>625</v>
      </c>
      <c r="K9" s="151">
        <f t="shared" si="0"/>
        <v>1250</v>
      </c>
      <c r="L9" s="151">
        <f t="shared" si="0"/>
        <v>625</v>
      </c>
      <c r="M9" s="151">
        <f t="shared" si="0"/>
        <v>625</v>
      </c>
      <c r="N9" s="151">
        <f t="shared" si="0"/>
        <v>1250</v>
      </c>
      <c r="O9" s="151">
        <f t="shared" si="0"/>
        <v>1250</v>
      </c>
      <c r="P9" s="110">
        <f>SUM(D9:O9)</f>
        <v>11250</v>
      </c>
      <c r="Q9" s="41"/>
      <c r="AM9" s="34"/>
    </row>
    <row r="10" spans="2:38" s="10" customFormat="1" ht="12.75">
      <c r="B10" s="109" t="str">
        <f>+B5</f>
        <v>Silver package (3 hr session, un-edited)</v>
      </c>
      <c r="C10" s="135">
        <v>250</v>
      </c>
      <c r="D10" s="151">
        <f>+$C10*D5</f>
        <v>250</v>
      </c>
      <c r="E10" s="151">
        <f aca="true" t="shared" si="1" ref="E10:O10">+$C10*E5</f>
        <v>1250</v>
      </c>
      <c r="F10" s="151">
        <f t="shared" si="1"/>
        <v>2500</v>
      </c>
      <c r="G10" s="151">
        <f t="shared" si="1"/>
        <v>1250</v>
      </c>
      <c r="H10" s="151">
        <f t="shared" si="1"/>
        <v>2500</v>
      </c>
      <c r="I10" s="151">
        <f t="shared" si="1"/>
        <v>2500</v>
      </c>
      <c r="J10" s="151">
        <f t="shared" si="1"/>
        <v>1250</v>
      </c>
      <c r="K10" s="151">
        <f t="shared" si="1"/>
        <v>1250</v>
      </c>
      <c r="L10" s="151">
        <f t="shared" si="1"/>
        <v>1250</v>
      </c>
      <c r="M10" s="151">
        <f t="shared" si="1"/>
        <v>1250</v>
      </c>
      <c r="N10" s="151">
        <f t="shared" si="1"/>
        <v>1250</v>
      </c>
      <c r="O10" s="151">
        <f t="shared" si="1"/>
        <v>1250</v>
      </c>
      <c r="P10" s="110">
        <f>SUM(D10:O10)</f>
        <v>17750</v>
      </c>
      <c r="Q10" s="41"/>
      <c r="R10" s="28"/>
      <c r="S10" s="28"/>
      <c r="T10" s="28"/>
      <c r="U10" s="28"/>
      <c r="V10" s="28"/>
      <c r="W10" s="28"/>
      <c r="X10" s="28"/>
      <c r="Y10" s="28"/>
      <c r="Z10" s="28"/>
      <c r="AA10" s="28"/>
      <c r="AB10" s="28"/>
      <c r="AC10" s="28"/>
      <c r="AD10" s="28"/>
      <c r="AE10" s="28"/>
      <c r="AF10" s="28"/>
      <c r="AG10" s="28"/>
      <c r="AH10" s="28"/>
      <c r="AI10" s="28"/>
      <c r="AJ10" s="28"/>
      <c r="AK10" s="28"/>
      <c r="AL10" s="28"/>
    </row>
    <row r="11" spans="2:39" ht="12.75">
      <c r="B11" s="109" t="str">
        <f>+B6</f>
        <v>Gold package (3 hr session, edited or 4 hrs un-edited)</v>
      </c>
      <c r="C11" s="135">
        <v>325</v>
      </c>
      <c r="D11" s="151">
        <f>+$C11*D6</f>
        <v>325</v>
      </c>
      <c r="E11" s="151">
        <f aca="true" t="shared" si="2" ref="E11:O11">+$C11*E6</f>
        <v>1625</v>
      </c>
      <c r="F11" s="151">
        <f t="shared" si="2"/>
        <v>1625</v>
      </c>
      <c r="G11" s="151">
        <f t="shared" si="2"/>
        <v>1625</v>
      </c>
      <c r="H11" s="151">
        <f t="shared" si="2"/>
        <v>3250</v>
      </c>
      <c r="I11" s="151">
        <f t="shared" si="2"/>
        <v>3250</v>
      </c>
      <c r="J11" s="151">
        <f t="shared" si="2"/>
        <v>1625</v>
      </c>
      <c r="K11" s="151">
        <f t="shared" si="2"/>
        <v>1625</v>
      </c>
      <c r="L11" s="151">
        <f t="shared" si="2"/>
        <v>1625</v>
      </c>
      <c r="M11" s="151">
        <f t="shared" si="2"/>
        <v>1625</v>
      </c>
      <c r="N11" s="151">
        <f t="shared" si="2"/>
        <v>1625</v>
      </c>
      <c r="O11" s="151">
        <f t="shared" si="2"/>
        <v>2600</v>
      </c>
      <c r="P11" s="110">
        <f>SUM(D11:O11)</f>
        <v>22425</v>
      </c>
      <c r="Q11" s="41"/>
      <c r="AM11" s="34"/>
    </row>
    <row r="12" spans="2:39" ht="12.75">
      <c r="B12" s="109" t="str">
        <f>+B7</f>
        <v>Platinum package (5 - 8 hrs, editied)</v>
      </c>
      <c r="C12" s="135">
        <v>800</v>
      </c>
      <c r="D12" s="151">
        <f>+$C12*D7</f>
        <v>0</v>
      </c>
      <c r="E12" s="151">
        <f aca="true" t="shared" si="3" ref="E12:O12">+$C12*E7</f>
        <v>0</v>
      </c>
      <c r="F12" s="151">
        <f t="shared" si="3"/>
        <v>0</v>
      </c>
      <c r="G12" s="151">
        <f t="shared" si="3"/>
        <v>0</v>
      </c>
      <c r="H12" s="151">
        <f t="shared" si="3"/>
        <v>0</v>
      </c>
      <c r="I12" s="151">
        <f t="shared" si="3"/>
        <v>800</v>
      </c>
      <c r="J12" s="151">
        <f t="shared" si="3"/>
        <v>0</v>
      </c>
      <c r="K12" s="151">
        <f t="shared" si="3"/>
        <v>0</v>
      </c>
      <c r="L12" s="151">
        <f t="shared" si="3"/>
        <v>1600</v>
      </c>
      <c r="M12" s="151">
        <f t="shared" si="3"/>
        <v>0</v>
      </c>
      <c r="N12" s="151">
        <f t="shared" si="3"/>
        <v>0</v>
      </c>
      <c r="O12" s="151">
        <f t="shared" si="3"/>
        <v>3200</v>
      </c>
      <c r="P12" s="110">
        <f>SUM(D12:O12)</f>
        <v>5600</v>
      </c>
      <c r="Q12" s="93"/>
      <c r="AM12" s="34"/>
    </row>
    <row r="13" spans="2:39" ht="12.75">
      <c r="B13" s="42" t="s">
        <v>36</v>
      </c>
      <c r="C13" s="136"/>
      <c r="D13" s="112">
        <f>SUM(D9:D12)</f>
        <v>1200</v>
      </c>
      <c r="E13" s="112">
        <f>SUM(E9:E12)</f>
        <v>4125</v>
      </c>
      <c r="F13" s="112">
        <f aca="true" t="shared" si="4" ref="F13:O13">SUM(F9:F12)</f>
        <v>5375</v>
      </c>
      <c r="G13" s="112">
        <f t="shared" si="4"/>
        <v>4125</v>
      </c>
      <c r="H13" s="112">
        <f t="shared" si="4"/>
        <v>6375</v>
      </c>
      <c r="I13" s="112">
        <f t="shared" si="4"/>
        <v>7175</v>
      </c>
      <c r="J13" s="112">
        <f t="shared" si="4"/>
        <v>3500</v>
      </c>
      <c r="K13" s="112">
        <f t="shared" si="4"/>
        <v>4125</v>
      </c>
      <c r="L13" s="112">
        <f t="shared" si="4"/>
        <v>5100</v>
      </c>
      <c r="M13" s="112">
        <f t="shared" si="4"/>
        <v>3500</v>
      </c>
      <c r="N13" s="112">
        <f t="shared" si="4"/>
        <v>4125</v>
      </c>
      <c r="O13" s="112">
        <f t="shared" si="4"/>
        <v>8300</v>
      </c>
      <c r="P13" s="110">
        <f>SUM(P9:P12)</f>
        <v>57025</v>
      </c>
      <c r="Q13" s="205"/>
      <c r="AM13" s="34"/>
    </row>
    <row r="14" spans="2:16" ht="12.75">
      <c r="B14" s="39" t="s">
        <v>37</v>
      </c>
      <c r="C14" s="137"/>
      <c r="D14" s="151">
        <f>'Step 1 Start Up Costs'!C25</f>
        <v>1250</v>
      </c>
      <c r="E14" s="134"/>
      <c r="F14" s="134"/>
      <c r="G14" s="134"/>
      <c r="H14" s="134"/>
      <c r="I14" s="134"/>
      <c r="J14" s="134"/>
      <c r="K14" s="134"/>
      <c r="L14" s="134"/>
      <c r="M14" s="134"/>
      <c r="N14" s="134"/>
      <c r="O14" s="138"/>
      <c r="P14" s="110">
        <f>SUM(D14:O14)</f>
        <v>1250</v>
      </c>
    </row>
    <row r="15" spans="2:16" ht="12.75">
      <c r="B15" s="100" t="s">
        <v>102</v>
      </c>
      <c r="C15" s="137"/>
      <c r="D15" s="151">
        <f>'Step 1 Start Up Costs'!D25</f>
        <v>3500</v>
      </c>
      <c r="E15" s="134"/>
      <c r="F15" s="134"/>
      <c r="G15" s="237">
        <v>1500</v>
      </c>
      <c r="H15" s="134"/>
      <c r="I15" s="223"/>
      <c r="J15" s="134"/>
      <c r="K15" s="134"/>
      <c r="L15" s="134"/>
      <c r="M15" s="134"/>
      <c r="N15" s="134"/>
      <c r="O15" s="134"/>
      <c r="P15" s="110">
        <f>SUM(D15:O15)</f>
        <v>5000</v>
      </c>
    </row>
    <row r="16" spans="2:16" ht="12.75">
      <c r="B16" s="228" t="s">
        <v>123</v>
      </c>
      <c r="C16" s="137"/>
      <c r="D16" s="152">
        <f>'Step 1 Start Up Costs'!E25</f>
        <v>0</v>
      </c>
      <c r="E16" s="134"/>
      <c r="F16" s="134"/>
      <c r="G16" s="134"/>
      <c r="H16" s="134"/>
      <c r="I16" s="134"/>
      <c r="J16" s="134"/>
      <c r="K16" s="134"/>
      <c r="L16" s="134"/>
      <c r="M16" s="134"/>
      <c r="N16" s="134"/>
      <c r="O16" s="134"/>
      <c r="P16" s="110">
        <f>SUM(D16:O16)</f>
        <v>0</v>
      </c>
    </row>
    <row r="17" spans="2:16" ht="12.75">
      <c r="B17" s="42" t="s">
        <v>38</v>
      </c>
      <c r="C17" s="136"/>
      <c r="D17" s="112">
        <f>SUM(D14:D16)</f>
        <v>4750</v>
      </c>
      <c r="E17" s="112">
        <f aca="true" t="shared" si="5" ref="E17:O17">SUM(E14:E16)</f>
        <v>0</v>
      </c>
      <c r="F17" s="112">
        <f t="shared" si="5"/>
        <v>0</v>
      </c>
      <c r="G17" s="112">
        <f t="shared" si="5"/>
        <v>1500</v>
      </c>
      <c r="H17" s="112">
        <f t="shared" si="5"/>
        <v>0</v>
      </c>
      <c r="I17" s="112">
        <f t="shared" si="5"/>
        <v>0</v>
      </c>
      <c r="J17" s="112">
        <f t="shared" si="5"/>
        <v>0</v>
      </c>
      <c r="K17" s="112">
        <f t="shared" si="5"/>
        <v>0</v>
      </c>
      <c r="L17" s="112">
        <f t="shared" si="5"/>
        <v>0</v>
      </c>
      <c r="M17" s="112">
        <f t="shared" si="5"/>
        <v>0</v>
      </c>
      <c r="N17" s="112">
        <f t="shared" si="5"/>
        <v>0</v>
      </c>
      <c r="O17" s="112">
        <f t="shared" si="5"/>
        <v>0</v>
      </c>
      <c r="P17" s="110">
        <f>SUM(D17:O17)</f>
        <v>6250</v>
      </c>
    </row>
    <row r="18" spans="2:16" ht="12.75">
      <c r="B18" s="43" t="s">
        <v>39</v>
      </c>
      <c r="C18" s="140"/>
      <c r="D18" s="112">
        <f>+D13+D17</f>
        <v>5950</v>
      </c>
      <c r="E18" s="112">
        <f>+E13+E17</f>
        <v>4125</v>
      </c>
      <c r="F18" s="112">
        <f aca="true" t="shared" si="6" ref="F18:O18">+F13+F17</f>
        <v>5375</v>
      </c>
      <c r="G18" s="112">
        <f t="shared" si="6"/>
        <v>5625</v>
      </c>
      <c r="H18" s="112">
        <f t="shared" si="6"/>
        <v>6375</v>
      </c>
      <c r="I18" s="112">
        <f t="shared" si="6"/>
        <v>7175</v>
      </c>
      <c r="J18" s="112">
        <f t="shared" si="6"/>
        <v>3500</v>
      </c>
      <c r="K18" s="112">
        <f t="shared" si="6"/>
        <v>4125</v>
      </c>
      <c r="L18" s="112">
        <f t="shared" si="6"/>
        <v>5100</v>
      </c>
      <c r="M18" s="112">
        <f t="shared" si="6"/>
        <v>3500</v>
      </c>
      <c r="N18" s="112">
        <f t="shared" si="6"/>
        <v>4125</v>
      </c>
      <c r="O18" s="112">
        <f t="shared" si="6"/>
        <v>8300</v>
      </c>
      <c r="P18" s="112">
        <f>+P13+P17</f>
        <v>63275</v>
      </c>
    </row>
    <row r="19" spans="2:39" s="10" customFormat="1" ht="12.75">
      <c r="B19" s="29" t="s">
        <v>40</v>
      </c>
      <c r="C19" s="141"/>
      <c r="D19" s="142"/>
      <c r="E19" s="143"/>
      <c r="F19" s="143"/>
      <c r="G19" s="143"/>
      <c r="H19" s="143"/>
      <c r="I19" s="143"/>
      <c r="J19" s="143"/>
      <c r="K19" s="143"/>
      <c r="L19" s="143"/>
      <c r="M19" s="143"/>
      <c r="N19" s="143"/>
      <c r="O19" s="153"/>
      <c r="P19" s="88"/>
      <c r="Q19" s="28"/>
      <c r="R19" s="28"/>
      <c r="S19" s="28"/>
      <c r="T19" s="28"/>
      <c r="U19" s="28"/>
      <c r="V19" s="28"/>
      <c r="W19" s="28"/>
      <c r="X19" s="28"/>
      <c r="Y19" s="28"/>
      <c r="Z19" s="28"/>
      <c r="AA19" s="28"/>
      <c r="AB19" s="28"/>
      <c r="AC19" s="28"/>
      <c r="AD19" s="28"/>
      <c r="AE19" s="28"/>
      <c r="AF19" s="28"/>
      <c r="AG19" s="28"/>
      <c r="AH19" s="28"/>
      <c r="AI19" s="28"/>
      <c r="AJ19" s="28"/>
      <c r="AK19" s="28"/>
      <c r="AL19" s="28"/>
      <c r="AM19" s="28"/>
    </row>
    <row r="20" spans="2:39" ht="12.75">
      <c r="B20" s="45" t="s">
        <v>145</v>
      </c>
      <c r="C20" s="144"/>
      <c r="D20" s="145"/>
      <c r="E20" s="134"/>
      <c r="F20" s="134"/>
      <c r="G20" s="134"/>
      <c r="H20" s="134"/>
      <c r="I20" s="134"/>
      <c r="O20" s="134"/>
      <c r="P20" s="40"/>
      <c r="AM20" s="34"/>
    </row>
    <row r="21" spans="2:38" s="10" customFormat="1" ht="12.75">
      <c r="B21" s="109" t="str">
        <f>B9</f>
        <v>Bronze package (2 hr session)</v>
      </c>
      <c r="C21" s="135">
        <v>0</v>
      </c>
      <c r="D21" s="151">
        <f>+$C21*D4</f>
        <v>0</v>
      </c>
      <c r="E21" s="151">
        <f aca="true" t="shared" si="7" ref="E21:O21">+$C21*E4</f>
        <v>0</v>
      </c>
      <c r="F21" s="151">
        <f t="shared" si="7"/>
        <v>0</v>
      </c>
      <c r="G21" s="151">
        <f t="shared" si="7"/>
        <v>0</v>
      </c>
      <c r="H21" s="151">
        <f t="shared" si="7"/>
        <v>0</v>
      </c>
      <c r="I21" s="151">
        <f t="shared" si="7"/>
        <v>0</v>
      </c>
      <c r="J21" s="151">
        <f t="shared" si="7"/>
        <v>0</v>
      </c>
      <c r="K21" s="151">
        <f t="shared" si="7"/>
        <v>0</v>
      </c>
      <c r="L21" s="151">
        <f t="shared" si="7"/>
        <v>0</v>
      </c>
      <c r="M21" s="151">
        <f t="shared" si="7"/>
        <v>0</v>
      </c>
      <c r="N21" s="151">
        <f t="shared" si="7"/>
        <v>0</v>
      </c>
      <c r="O21" s="151">
        <f t="shared" si="7"/>
        <v>0</v>
      </c>
      <c r="P21" s="110">
        <f>SUM(D21:O21)</f>
        <v>0</v>
      </c>
      <c r="Q21" s="28"/>
      <c r="R21" s="28"/>
      <c r="S21" s="28"/>
      <c r="T21" s="28"/>
      <c r="U21" s="28"/>
      <c r="V21" s="28"/>
      <c r="W21" s="28"/>
      <c r="X21" s="28"/>
      <c r="Y21" s="28"/>
      <c r="Z21" s="28"/>
      <c r="AA21" s="28"/>
      <c r="AB21" s="28"/>
      <c r="AC21" s="28"/>
      <c r="AD21" s="28"/>
      <c r="AE21" s="28"/>
      <c r="AF21" s="28"/>
      <c r="AG21" s="28"/>
      <c r="AH21" s="28"/>
      <c r="AI21" s="28"/>
      <c r="AJ21" s="28"/>
      <c r="AK21" s="28"/>
      <c r="AL21" s="28"/>
    </row>
    <row r="22" spans="2:38" s="10" customFormat="1" ht="12.75">
      <c r="B22" s="109" t="str">
        <f>B10</f>
        <v>Silver package (3 hr session, un-edited)</v>
      </c>
      <c r="C22" s="135">
        <v>0</v>
      </c>
      <c r="D22" s="151">
        <f aca="true" t="shared" si="8" ref="D22:O24">+$C22*D5</f>
        <v>0</v>
      </c>
      <c r="E22" s="151">
        <f t="shared" si="8"/>
        <v>0</v>
      </c>
      <c r="F22" s="151">
        <f t="shared" si="8"/>
        <v>0</v>
      </c>
      <c r="G22" s="151">
        <f t="shared" si="8"/>
        <v>0</v>
      </c>
      <c r="H22" s="151">
        <f t="shared" si="8"/>
        <v>0</v>
      </c>
      <c r="I22" s="151">
        <f t="shared" si="8"/>
        <v>0</v>
      </c>
      <c r="J22" s="151">
        <f t="shared" si="8"/>
        <v>0</v>
      </c>
      <c r="K22" s="151">
        <f t="shared" si="8"/>
        <v>0</v>
      </c>
      <c r="L22" s="151">
        <f t="shared" si="8"/>
        <v>0</v>
      </c>
      <c r="M22" s="151">
        <f t="shared" si="8"/>
        <v>0</v>
      </c>
      <c r="N22" s="151">
        <f t="shared" si="8"/>
        <v>0</v>
      </c>
      <c r="O22" s="151">
        <f t="shared" si="8"/>
        <v>0</v>
      </c>
      <c r="P22" s="110">
        <f>SUM(D22:O22)</f>
        <v>0</v>
      </c>
      <c r="Q22" s="28"/>
      <c r="R22" s="28"/>
      <c r="S22" s="28"/>
      <c r="T22" s="28"/>
      <c r="U22" s="28"/>
      <c r="V22" s="28"/>
      <c r="W22" s="28"/>
      <c r="X22" s="28"/>
      <c r="Y22" s="28"/>
      <c r="Z22" s="28"/>
      <c r="AA22" s="28"/>
      <c r="AB22" s="28"/>
      <c r="AC22" s="28"/>
      <c r="AD22" s="28"/>
      <c r="AE22" s="28"/>
      <c r="AF22" s="28"/>
      <c r="AG22" s="28"/>
      <c r="AH22" s="28"/>
      <c r="AI22" s="28"/>
      <c r="AJ22" s="28"/>
      <c r="AK22" s="28"/>
      <c r="AL22" s="28"/>
    </row>
    <row r="23" spans="2:39" ht="12.75">
      <c r="B23" s="109" t="str">
        <f>B11</f>
        <v>Gold package (3 hr session, edited or 4 hrs un-edited)</v>
      </c>
      <c r="C23" s="135">
        <v>0</v>
      </c>
      <c r="D23" s="151">
        <f t="shared" si="8"/>
        <v>0</v>
      </c>
      <c r="E23" s="151">
        <f t="shared" si="8"/>
        <v>0</v>
      </c>
      <c r="F23" s="151">
        <f t="shared" si="8"/>
        <v>0</v>
      </c>
      <c r="G23" s="151">
        <f t="shared" si="8"/>
        <v>0</v>
      </c>
      <c r="H23" s="151">
        <f t="shared" si="8"/>
        <v>0</v>
      </c>
      <c r="I23" s="151">
        <f t="shared" si="8"/>
        <v>0</v>
      </c>
      <c r="J23" s="151">
        <f t="shared" si="8"/>
        <v>0</v>
      </c>
      <c r="K23" s="151">
        <f t="shared" si="8"/>
        <v>0</v>
      </c>
      <c r="L23" s="151">
        <f t="shared" si="8"/>
        <v>0</v>
      </c>
      <c r="M23" s="151">
        <f t="shared" si="8"/>
        <v>0</v>
      </c>
      <c r="N23" s="151">
        <f t="shared" si="8"/>
        <v>0</v>
      </c>
      <c r="O23" s="151">
        <f t="shared" si="8"/>
        <v>0</v>
      </c>
      <c r="P23" s="110">
        <f>SUM(D23:O23)</f>
        <v>0</v>
      </c>
      <c r="AM23" s="34"/>
    </row>
    <row r="24" spans="2:39" ht="12.75">
      <c r="B24" s="109" t="str">
        <f>B12</f>
        <v>Platinum package (5 - 8 hrs, editied)</v>
      </c>
      <c r="C24" s="135">
        <v>0</v>
      </c>
      <c r="D24" s="151">
        <f t="shared" si="8"/>
        <v>0</v>
      </c>
      <c r="E24" s="151">
        <f t="shared" si="8"/>
        <v>0</v>
      </c>
      <c r="F24" s="151">
        <f t="shared" si="8"/>
        <v>0</v>
      </c>
      <c r="G24" s="151">
        <f t="shared" si="8"/>
        <v>0</v>
      </c>
      <c r="H24" s="151">
        <f t="shared" si="8"/>
        <v>0</v>
      </c>
      <c r="I24" s="151">
        <f t="shared" si="8"/>
        <v>0</v>
      </c>
      <c r="J24" s="151">
        <f t="shared" si="8"/>
        <v>0</v>
      </c>
      <c r="K24" s="151">
        <f t="shared" si="8"/>
        <v>0</v>
      </c>
      <c r="L24" s="151">
        <f t="shared" si="8"/>
        <v>0</v>
      </c>
      <c r="M24" s="151">
        <f t="shared" si="8"/>
        <v>0</v>
      </c>
      <c r="N24" s="151">
        <f t="shared" si="8"/>
        <v>0</v>
      </c>
      <c r="O24" s="151">
        <f t="shared" si="8"/>
        <v>0</v>
      </c>
      <c r="P24" s="110">
        <f>SUM(D24:O24)</f>
        <v>0</v>
      </c>
      <c r="Q24" s="292" t="s">
        <v>160</v>
      </c>
      <c r="AM24" s="34"/>
    </row>
    <row r="25" spans="2:17" ht="12.75">
      <c r="B25" s="43" t="s">
        <v>146</v>
      </c>
      <c r="C25" s="140"/>
      <c r="D25" s="112">
        <f aca="true" t="shared" si="9" ref="D25:P25">SUM(D21:D24)</f>
        <v>0</v>
      </c>
      <c r="E25" s="112">
        <f t="shared" si="9"/>
        <v>0</v>
      </c>
      <c r="F25" s="112">
        <f t="shared" si="9"/>
        <v>0</v>
      </c>
      <c r="G25" s="112">
        <f t="shared" si="9"/>
        <v>0</v>
      </c>
      <c r="H25" s="112">
        <f t="shared" si="9"/>
        <v>0</v>
      </c>
      <c r="I25" s="112">
        <f t="shared" si="9"/>
        <v>0</v>
      </c>
      <c r="J25" s="112">
        <f t="shared" si="9"/>
        <v>0</v>
      </c>
      <c r="K25" s="112">
        <f t="shared" si="9"/>
        <v>0</v>
      </c>
      <c r="L25" s="112">
        <f t="shared" si="9"/>
        <v>0</v>
      </c>
      <c r="M25" s="112">
        <f t="shared" si="9"/>
        <v>0</v>
      </c>
      <c r="N25" s="112">
        <f t="shared" si="9"/>
        <v>0</v>
      </c>
      <c r="O25" s="112">
        <f t="shared" si="9"/>
        <v>0</v>
      </c>
      <c r="P25" s="112">
        <f t="shared" si="9"/>
        <v>0</v>
      </c>
      <c r="Q25" s="41"/>
    </row>
    <row r="26" spans="2:17" ht="12.75">
      <c r="B26" s="46" t="s">
        <v>41</v>
      </c>
      <c r="C26" s="147"/>
      <c r="D26" s="145"/>
      <c r="E26" s="134"/>
      <c r="F26" s="134"/>
      <c r="G26" s="134"/>
      <c r="H26" s="134"/>
      <c r="I26" s="134"/>
      <c r="J26" s="134"/>
      <c r="K26" s="134"/>
      <c r="L26" s="134"/>
      <c r="M26" s="134"/>
      <c r="N26" s="134"/>
      <c r="O26" s="134"/>
      <c r="P26" s="40"/>
      <c r="Q26" s="41"/>
    </row>
    <row r="27" spans="2:17" ht="12.75">
      <c r="B27" s="39" t="s">
        <v>76</v>
      </c>
      <c r="C27" s="137"/>
      <c r="D27" s="134">
        <v>0</v>
      </c>
      <c r="E27" s="134">
        <v>0</v>
      </c>
      <c r="F27" s="134">
        <v>0</v>
      </c>
      <c r="G27" s="134">
        <v>0</v>
      </c>
      <c r="H27" s="134">
        <v>1000</v>
      </c>
      <c r="I27" s="134">
        <v>1000</v>
      </c>
      <c r="J27" s="134">
        <v>1000</v>
      </c>
      <c r="K27" s="139">
        <v>1500</v>
      </c>
      <c r="L27" s="134">
        <v>1500</v>
      </c>
      <c r="M27" s="134">
        <v>1500</v>
      </c>
      <c r="N27" s="134">
        <v>1500</v>
      </c>
      <c r="O27" s="134">
        <v>1500</v>
      </c>
      <c r="P27" s="110">
        <f aca="true" t="shared" si="10" ref="P27:P32">SUM(D27:O27)</f>
        <v>10500</v>
      </c>
      <c r="Q27" s="41"/>
    </row>
    <row r="28" spans="2:17" ht="12.75">
      <c r="B28" s="39" t="s">
        <v>78</v>
      </c>
      <c r="C28" s="137"/>
      <c r="D28" s="134"/>
      <c r="E28" s="134"/>
      <c r="F28" s="134"/>
      <c r="G28" s="134"/>
      <c r="H28" s="134"/>
      <c r="I28" s="134"/>
      <c r="J28" s="134"/>
      <c r="K28" s="134"/>
      <c r="L28" s="134"/>
      <c r="M28" s="134"/>
      <c r="N28" s="134"/>
      <c r="O28" s="134"/>
      <c r="P28" s="110">
        <f t="shared" si="10"/>
        <v>0</v>
      </c>
      <c r="Q28" s="41"/>
    </row>
    <row r="29" spans="2:17" ht="12.75">
      <c r="B29" s="39" t="s">
        <v>42</v>
      </c>
      <c r="C29" s="137"/>
      <c r="D29" s="134">
        <v>0</v>
      </c>
      <c r="E29" s="134">
        <v>0</v>
      </c>
      <c r="F29" s="134">
        <v>0</v>
      </c>
      <c r="G29" s="134">
        <v>0</v>
      </c>
      <c r="H29" s="134">
        <v>0</v>
      </c>
      <c r="I29" s="134">
        <v>0</v>
      </c>
      <c r="J29" s="134">
        <v>0</v>
      </c>
      <c r="K29" s="134">
        <v>0</v>
      </c>
      <c r="L29" s="134">
        <v>0</v>
      </c>
      <c r="M29" s="134">
        <v>0</v>
      </c>
      <c r="N29" s="134">
        <v>200</v>
      </c>
      <c r="O29" s="134"/>
      <c r="P29" s="110">
        <f t="shared" si="10"/>
        <v>200</v>
      </c>
      <c r="Q29" s="90"/>
    </row>
    <row r="30" spans="2:17" ht="12.75">
      <c r="B30" s="39" t="s">
        <v>43</v>
      </c>
      <c r="C30" s="137"/>
      <c r="D30" s="134">
        <v>0</v>
      </c>
      <c r="E30" s="134">
        <v>0</v>
      </c>
      <c r="F30" s="134"/>
      <c r="G30" s="134">
        <v>0</v>
      </c>
      <c r="H30" s="134">
        <v>0</v>
      </c>
      <c r="I30" s="134"/>
      <c r="J30" s="134">
        <v>0</v>
      </c>
      <c r="K30" s="134">
        <v>0</v>
      </c>
      <c r="L30" s="134">
        <v>400</v>
      </c>
      <c r="M30" s="134">
        <v>0</v>
      </c>
      <c r="N30" s="134">
        <v>0</v>
      </c>
      <c r="O30" s="134"/>
      <c r="P30" s="110">
        <f t="shared" si="10"/>
        <v>400</v>
      </c>
      <c r="Q30" s="90"/>
    </row>
    <row r="31" spans="2:39" s="10" customFormat="1" ht="12.75" customHeight="1">
      <c r="B31" s="39" t="s">
        <v>44</v>
      </c>
      <c r="C31" s="137"/>
      <c r="D31" s="134">
        <v>300</v>
      </c>
      <c r="E31" s="134"/>
      <c r="F31" s="134"/>
      <c r="G31" s="134"/>
      <c r="H31" s="134">
        <v>300</v>
      </c>
      <c r="I31" s="134"/>
      <c r="J31" s="134"/>
      <c r="K31" s="134"/>
      <c r="L31" s="134">
        <v>400</v>
      </c>
      <c r="M31" s="134"/>
      <c r="N31" s="134"/>
      <c r="O31" s="44"/>
      <c r="P31" s="110">
        <f t="shared" si="10"/>
        <v>1000</v>
      </c>
      <c r="Q31" s="90"/>
      <c r="R31" s="28"/>
      <c r="S31" s="28"/>
      <c r="T31" s="28"/>
      <c r="U31" s="28"/>
      <c r="V31" s="28"/>
      <c r="W31" s="28"/>
      <c r="X31" s="28"/>
      <c r="Y31" s="28"/>
      <c r="Z31" s="28"/>
      <c r="AA31" s="28"/>
      <c r="AB31" s="28"/>
      <c r="AC31" s="28"/>
      <c r="AD31" s="28"/>
      <c r="AE31" s="28"/>
      <c r="AF31" s="28"/>
      <c r="AG31" s="28"/>
      <c r="AH31" s="28"/>
      <c r="AI31" s="28"/>
      <c r="AJ31" s="28"/>
      <c r="AK31" s="28"/>
      <c r="AL31" s="28"/>
      <c r="AM31" s="28"/>
    </row>
    <row r="32" spans="2:39" s="10" customFormat="1" ht="12.75" customHeight="1">
      <c r="B32" s="39" t="s">
        <v>45</v>
      </c>
      <c r="C32" s="137"/>
      <c r="D32" s="134"/>
      <c r="E32" s="134"/>
      <c r="F32" s="134">
        <v>1000</v>
      </c>
      <c r="G32" s="134">
        <v>1000</v>
      </c>
      <c r="H32" s="134">
        <v>1000</v>
      </c>
      <c r="I32" s="134">
        <v>1000</v>
      </c>
      <c r="J32" s="134">
        <v>1000</v>
      </c>
      <c r="K32" s="134">
        <v>1000</v>
      </c>
      <c r="L32" s="134">
        <v>1000</v>
      </c>
      <c r="M32" s="134">
        <v>1000</v>
      </c>
      <c r="N32" s="134">
        <v>1000</v>
      </c>
      <c r="O32" s="134">
        <v>1000</v>
      </c>
      <c r="P32" s="110">
        <f t="shared" si="10"/>
        <v>10000</v>
      </c>
      <c r="Q32" s="91"/>
      <c r="R32" s="28"/>
      <c r="S32" s="28"/>
      <c r="T32" s="28"/>
      <c r="U32" s="28"/>
      <c r="V32" s="28"/>
      <c r="W32" s="28"/>
      <c r="X32" s="28"/>
      <c r="Y32" s="28"/>
      <c r="Z32" s="28"/>
      <c r="AA32" s="28"/>
      <c r="AB32" s="28"/>
      <c r="AC32" s="28"/>
      <c r="AD32" s="28"/>
      <c r="AE32" s="28"/>
      <c r="AF32" s="28"/>
      <c r="AG32" s="28"/>
      <c r="AH32" s="28"/>
      <c r="AI32" s="28"/>
      <c r="AJ32" s="28"/>
      <c r="AK32" s="28"/>
      <c r="AL32" s="28"/>
      <c r="AM32" s="28"/>
    </row>
    <row r="33" spans="2:17" ht="12.75">
      <c r="B33" s="39" t="s">
        <v>46</v>
      </c>
      <c r="C33" s="137"/>
      <c r="D33" s="134">
        <v>0</v>
      </c>
      <c r="E33" s="134">
        <v>0</v>
      </c>
      <c r="F33" s="134">
        <v>0</v>
      </c>
      <c r="G33" s="134">
        <v>0</v>
      </c>
      <c r="H33" s="134">
        <v>0</v>
      </c>
      <c r="I33" s="134">
        <v>0</v>
      </c>
      <c r="J33" s="134">
        <v>0</v>
      </c>
      <c r="K33" s="134">
        <v>0</v>
      </c>
      <c r="L33" s="134">
        <v>0</v>
      </c>
      <c r="M33" s="134">
        <v>0</v>
      </c>
      <c r="N33" s="134">
        <v>0</v>
      </c>
      <c r="O33" s="134"/>
      <c r="P33" s="110">
        <f aca="true" t="shared" si="11" ref="P33:P49">SUM(D33:O33)</f>
        <v>0</v>
      </c>
      <c r="Q33" s="92"/>
    </row>
    <row r="34" spans="2:16" ht="12.75">
      <c r="B34" s="39" t="s">
        <v>47</v>
      </c>
      <c r="C34" s="137"/>
      <c r="D34" s="134">
        <v>120</v>
      </c>
      <c r="E34" s="134">
        <v>120</v>
      </c>
      <c r="F34" s="134">
        <v>120</v>
      </c>
      <c r="G34" s="134">
        <v>120</v>
      </c>
      <c r="H34" s="134">
        <v>120</v>
      </c>
      <c r="I34" s="134">
        <v>120</v>
      </c>
      <c r="J34" s="134">
        <v>120</v>
      </c>
      <c r="K34" s="134">
        <v>120</v>
      </c>
      <c r="L34" s="134">
        <v>120</v>
      </c>
      <c r="M34" s="134">
        <v>120</v>
      </c>
      <c r="N34" s="134">
        <v>120</v>
      </c>
      <c r="O34" s="134">
        <v>120</v>
      </c>
      <c r="P34" s="110">
        <f t="shared" si="11"/>
        <v>1440</v>
      </c>
    </row>
    <row r="35" spans="2:16" ht="12.75">
      <c r="B35" s="39" t="s">
        <v>7</v>
      </c>
      <c r="C35" s="137"/>
      <c r="D35" s="134"/>
      <c r="E35" s="134"/>
      <c r="F35" s="134"/>
      <c r="G35" s="134"/>
      <c r="H35" s="134"/>
      <c r="I35" s="134"/>
      <c r="J35" s="134"/>
      <c r="K35" s="134"/>
      <c r="L35" s="134"/>
      <c r="M35" s="134"/>
      <c r="N35" s="134"/>
      <c r="O35" s="134"/>
      <c r="P35" s="110">
        <f t="shared" si="11"/>
        <v>0</v>
      </c>
    </row>
    <row r="36" spans="2:39" s="10" customFormat="1" ht="12.75">
      <c r="B36" s="39" t="s">
        <v>48</v>
      </c>
      <c r="C36" s="137"/>
      <c r="D36" s="134">
        <v>30</v>
      </c>
      <c r="E36" s="134">
        <v>30</v>
      </c>
      <c r="F36" s="134">
        <v>30</v>
      </c>
      <c r="G36" s="134">
        <v>30</v>
      </c>
      <c r="H36" s="134">
        <v>30</v>
      </c>
      <c r="I36" s="134">
        <v>30</v>
      </c>
      <c r="J36" s="134">
        <v>30</v>
      </c>
      <c r="K36" s="134">
        <v>30</v>
      </c>
      <c r="L36" s="134">
        <v>30</v>
      </c>
      <c r="M36" s="134">
        <v>30</v>
      </c>
      <c r="N36" s="134">
        <v>30</v>
      </c>
      <c r="O36" s="134">
        <v>30</v>
      </c>
      <c r="P36" s="110">
        <f t="shared" si="11"/>
        <v>360</v>
      </c>
      <c r="Q36" s="28"/>
      <c r="R36" s="28"/>
      <c r="S36" s="28"/>
      <c r="T36" s="28"/>
      <c r="U36" s="28"/>
      <c r="V36" s="28"/>
      <c r="W36" s="28"/>
      <c r="X36" s="28"/>
      <c r="Y36" s="28"/>
      <c r="Z36" s="28"/>
      <c r="AA36" s="28"/>
      <c r="AB36" s="28"/>
      <c r="AC36" s="28"/>
      <c r="AD36" s="28"/>
      <c r="AE36" s="28"/>
      <c r="AF36" s="28"/>
      <c r="AG36" s="28"/>
      <c r="AH36" s="28"/>
      <c r="AI36" s="28"/>
      <c r="AJ36" s="28"/>
      <c r="AK36" s="28"/>
      <c r="AL36" s="28"/>
      <c r="AM36" s="28"/>
    </row>
    <row r="37" spans="2:39" s="10" customFormat="1" ht="12.75">
      <c r="B37" s="39" t="s">
        <v>49</v>
      </c>
      <c r="C37" s="137"/>
      <c r="D37" s="134">
        <v>30</v>
      </c>
      <c r="E37" s="134">
        <v>30</v>
      </c>
      <c r="F37" s="134">
        <v>30</v>
      </c>
      <c r="G37" s="134">
        <v>30</v>
      </c>
      <c r="H37" s="134">
        <v>30</v>
      </c>
      <c r="I37" s="134">
        <v>30</v>
      </c>
      <c r="J37" s="134">
        <v>30</v>
      </c>
      <c r="K37" s="134">
        <v>30</v>
      </c>
      <c r="L37" s="134">
        <v>30</v>
      </c>
      <c r="M37" s="134">
        <v>30</v>
      </c>
      <c r="N37" s="134">
        <v>30</v>
      </c>
      <c r="O37" s="134">
        <v>30</v>
      </c>
      <c r="P37" s="110">
        <f t="shared" si="11"/>
        <v>360</v>
      </c>
      <c r="Q37" s="28"/>
      <c r="R37" s="28"/>
      <c r="S37" s="28"/>
      <c r="T37" s="28"/>
      <c r="U37" s="28"/>
      <c r="V37" s="28"/>
      <c r="W37" s="28"/>
      <c r="X37" s="28"/>
      <c r="Y37" s="28"/>
      <c r="Z37" s="28"/>
      <c r="AA37" s="28"/>
      <c r="AB37" s="28"/>
      <c r="AC37" s="28"/>
      <c r="AD37" s="28"/>
      <c r="AE37" s="28"/>
      <c r="AF37" s="28"/>
      <c r="AG37" s="28"/>
      <c r="AH37" s="28"/>
      <c r="AI37" s="28"/>
      <c r="AJ37" s="28"/>
      <c r="AK37" s="28"/>
      <c r="AL37" s="28"/>
      <c r="AM37" s="28"/>
    </row>
    <row r="38" spans="2:16" ht="12.75">
      <c r="B38" s="39" t="s">
        <v>50</v>
      </c>
      <c r="C38" s="137"/>
      <c r="D38" s="134">
        <v>100</v>
      </c>
      <c r="E38" s="134">
        <v>100</v>
      </c>
      <c r="F38" s="134">
        <v>100</v>
      </c>
      <c r="G38" s="134">
        <v>100</v>
      </c>
      <c r="H38" s="134">
        <v>100</v>
      </c>
      <c r="I38" s="134">
        <v>100</v>
      </c>
      <c r="J38" s="134">
        <v>100</v>
      </c>
      <c r="K38" s="134">
        <v>100</v>
      </c>
      <c r="L38" s="134">
        <v>100</v>
      </c>
      <c r="M38" s="134">
        <v>100</v>
      </c>
      <c r="N38" s="134">
        <v>100</v>
      </c>
      <c r="O38" s="134">
        <v>100</v>
      </c>
      <c r="P38" s="110">
        <f t="shared" si="11"/>
        <v>1200</v>
      </c>
    </row>
    <row r="39" spans="2:16" ht="12.75">
      <c r="B39" s="39" t="s">
        <v>51</v>
      </c>
      <c r="C39" s="137"/>
      <c r="D39" s="134">
        <v>50</v>
      </c>
      <c r="E39" s="134">
        <v>50</v>
      </c>
      <c r="F39" s="134">
        <v>50</v>
      </c>
      <c r="G39" s="134">
        <v>50</v>
      </c>
      <c r="H39" s="134">
        <v>50</v>
      </c>
      <c r="I39" s="134">
        <v>50</v>
      </c>
      <c r="J39" s="134">
        <v>50</v>
      </c>
      <c r="K39" s="134">
        <v>50</v>
      </c>
      <c r="L39" s="134">
        <v>50</v>
      </c>
      <c r="M39" s="134">
        <v>50</v>
      </c>
      <c r="N39" s="134">
        <v>50</v>
      </c>
      <c r="O39" s="134">
        <v>50</v>
      </c>
      <c r="P39" s="110">
        <f t="shared" si="11"/>
        <v>600</v>
      </c>
    </row>
    <row r="40" spans="2:16" ht="12.75">
      <c r="B40" s="39" t="s">
        <v>52</v>
      </c>
      <c r="C40" s="137"/>
      <c r="D40" s="134">
        <v>0</v>
      </c>
      <c r="E40" s="134">
        <v>0</v>
      </c>
      <c r="F40" s="134">
        <v>500</v>
      </c>
      <c r="G40" s="134">
        <v>0</v>
      </c>
      <c r="H40" s="134">
        <v>0</v>
      </c>
      <c r="I40" s="134"/>
      <c r="J40" s="134">
        <v>0</v>
      </c>
      <c r="K40" s="134">
        <v>0</v>
      </c>
      <c r="L40" s="134"/>
      <c r="M40" s="134">
        <v>0</v>
      </c>
      <c r="N40" s="134">
        <v>0</v>
      </c>
      <c r="O40" s="134">
        <v>500</v>
      </c>
      <c r="P40" s="110">
        <f t="shared" si="11"/>
        <v>1000</v>
      </c>
    </row>
    <row r="41" spans="2:16" ht="12.75">
      <c r="B41" s="39" t="s">
        <v>53</v>
      </c>
      <c r="C41" s="137"/>
      <c r="D41" s="134">
        <v>0</v>
      </c>
      <c r="E41" s="134">
        <v>0</v>
      </c>
      <c r="F41" s="134"/>
      <c r="G41" s="134">
        <v>0</v>
      </c>
      <c r="H41" s="134">
        <v>0</v>
      </c>
      <c r="I41" s="134"/>
      <c r="J41" s="134">
        <v>0</v>
      </c>
      <c r="K41" s="134">
        <v>0</v>
      </c>
      <c r="L41" s="134">
        <v>500</v>
      </c>
      <c r="M41" s="134">
        <v>0</v>
      </c>
      <c r="N41" s="134">
        <v>0</v>
      </c>
      <c r="O41" s="134">
        <v>500</v>
      </c>
      <c r="P41" s="110">
        <f t="shared" si="11"/>
        <v>1000</v>
      </c>
    </row>
    <row r="42" spans="2:16" ht="12.75">
      <c r="B42" s="39"/>
      <c r="C42" s="137"/>
      <c r="D42" s="134"/>
      <c r="E42" s="134"/>
      <c r="F42" s="134"/>
      <c r="G42" s="134"/>
      <c r="H42" s="134"/>
      <c r="I42" s="134"/>
      <c r="J42" s="134"/>
      <c r="K42" s="134"/>
      <c r="L42" s="134"/>
      <c r="M42" s="134"/>
      <c r="N42" s="134"/>
      <c r="O42" s="134"/>
      <c r="P42" s="110"/>
    </row>
    <row r="43" spans="2:16" ht="12.75">
      <c r="B43" s="47" t="s">
        <v>54</v>
      </c>
      <c r="C43" s="144"/>
      <c r="D43" s="112">
        <f>SUM(D27:D42)</f>
        <v>630</v>
      </c>
      <c r="E43" s="112">
        <f aca="true" t="shared" si="12" ref="E43:P43">SUM(E27:E42)</f>
        <v>330</v>
      </c>
      <c r="F43" s="112">
        <f t="shared" si="12"/>
        <v>1830</v>
      </c>
      <c r="G43" s="112">
        <f t="shared" si="12"/>
        <v>1330</v>
      </c>
      <c r="H43" s="112">
        <f t="shared" si="12"/>
        <v>2630</v>
      </c>
      <c r="I43" s="112">
        <f t="shared" si="12"/>
        <v>2330</v>
      </c>
      <c r="J43" s="112">
        <f t="shared" si="12"/>
        <v>2330</v>
      </c>
      <c r="K43" s="112">
        <f t="shared" si="12"/>
        <v>2830</v>
      </c>
      <c r="L43" s="112">
        <f t="shared" si="12"/>
        <v>4130</v>
      </c>
      <c r="M43" s="112">
        <f t="shared" si="12"/>
        <v>2830</v>
      </c>
      <c r="N43" s="112">
        <f t="shared" si="12"/>
        <v>3030</v>
      </c>
      <c r="O43" s="112">
        <f t="shared" si="12"/>
        <v>3830</v>
      </c>
      <c r="P43" s="112">
        <f t="shared" si="12"/>
        <v>28060</v>
      </c>
    </row>
    <row r="44" spans="2:16" ht="12.75">
      <c r="B44" s="45" t="s">
        <v>55</v>
      </c>
      <c r="C44" s="148"/>
      <c r="D44" s="134"/>
      <c r="E44" s="134"/>
      <c r="F44" s="134"/>
      <c r="G44" s="134"/>
      <c r="H44" s="134"/>
      <c r="I44" s="134"/>
      <c r="J44" s="134"/>
      <c r="K44" s="134"/>
      <c r="L44" s="134"/>
      <c r="M44" s="134"/>
      <c r="N44" s="134"/>
      <c r="O44" s="134"/>
      <c r="P44" s="110">
        <f t="shared" si="11"/>
        <v>0</v>
      </c>
    </row>
    <row r="45" spans="2:16" ht="12.75">
      <c r="B45" s="103" t="s">
        <v>0</v>
      </c>
      <c r="C45" s="154"/>
      <c r="D45" s="151">
        <f>'Step 1 Start Up Costs'!B22</f>
        <v>4000</v>
      </c>
      <c r="E45" s="134"/>
      <c r="F45" s="134"/>
      <c r="G45" s="134"/>
      <c r="H45" s="134"/>
      <c r="I45" s="138"/>
      <c r="J45" s="134"/>
      <c r="K45" s="134"/>
      <c r="L45" s="134"/>
      <c r="M45" s="134"/>
      <c r="N45" s="134"/>
      <c r="O45" s="134"/>
      <c r="P45" s="110">
        <f t="shared" si="11"/>
        <v>4000</v>
      </c>
    </row>
    <row r="46" spans="2:16" ht="12.75">
      <c r="B46" s="236" t="s">
        <v>56</v>
      </c>
      <c r="C46" s="137"/>
      <c r="D46" s="134"/>
      <c r="E46" s="134"/>
      <c r="F46" s="134"/>
      <c r="G46" s="134"/>
      <c r="H46" s="134"/>
      <c r="I46" s="134"/>
      <c r="J46" s="134"/>
      <c r="K46" s="134"/>
      <c r="L46" s="134"/>
      <c r="M46" s="134"/>
      <c r="N46" s="134"/>
      <c r="O46" s="237">
        <f>-'Income Statement'!C43</f>
        <v>6241.25</v>
      </c>
      <c r="P46" s="110">
        <f>SUM(D46:O46)</f>
        <v>6241.25</v>
      </c>
    </row>
    <row r="47" spans="2:16" ht="12.75">
      <c r="B47" s="100" t="s">
        <v>103</v>
      </c>
      <c r="C47" s="137"/>
      <c r="D47" s="222"/>
      <c r="E47" s="222"/>
      <c r="F47" s="222"/>
      <c r="G47" s="222"/>
      <c r="H47" s="222"/>
      <c r="I47" s="222"/>
      <c r="J47" s="222"/>
      <c r="K47" s="222"/>
      <c r="L47" s="222"/>
      <c r="M47" s="222"/>
      <c r="N47" s="222"/>
      <c r="O47" s="222"/>
      <c r="P47" s="110">
        <f>SUM(D47:O47)</f>
        <v>0</v>
      </c>
    </row>
    <row r="48" spans="2:16" ht="12.75">
      <c r="B48" s="100" t="s">
        <v>104</v>
      </c>
      <c r="C48" s="137"/>
      <c r="D48" s="223"/>
      <c r="E48" s="223"/>
      <c r="F48" s="223"/>
      <c r="G48" s="223"/>
      <c r="H48" s="223"/>
      <c r="I48" s="223"/>
      <c r="J48" s="223"/>
      <c r="K48" s="223"/>
      <c r="L48" s="223"/>
      <c r="M48" s="223"/>
      <c r="N48" s="223"/>
      <c r="O48" s="223"/>
      <c r="P48" s="110">
        <f t="shared" si="11"/>
        <v>0</v>
      </c>
    </row>
    <row r="49" spans="2:16" ht="12.75">
      <c r="B49" s="100" t="s">
        <v>105</v>
      </c>
      <c r="C49" s="137"/>
      <c r="D49" s="223"/>
      <c r="E49" s="223"/>
      <c r="F49" s="223"/>
      <c r="G49" s="223"/>
      <c r="H49" s="223"/>
      <c r="I49" s="223"/>
      <c r="J49" s="223"/>
      <c r="K49" s="223"/>
      <c r="L49" s="223"/>
      <c r="M49" s="223"/>
      <c r="N49" s="223"/>
      <c r="O49" s="224"/>
      <c r="P49" s="110">
        <f t="shared" si="11"/>
        <v>0</v>
      </c>
    </row>
    <row r="50" spans="2:16" ht="12.75">
      <c r="B50" s="100" t="s">
        <v>106</v>
      </c>
      <c r="C50" s="137"/>
      <c r="D50" s="223"/>
      <c r="E50" s="223"/>
      <c r="F50" s="223"/>
      <c r="G50" s="223"/>
      <c r="H50" s="223"/>
      <c r="I50" s="223"/>
      <c r="J50" s="223"/>
      <c r="K50" s="223"/>
      <c r="L50" s="223"/>
      <c r="M50" s="223"/>
      <c r="N50" s="223"/>
      <c r="O50" s="223"/>
      <c r="P50" s="110">
        <f>SUM(D50:O50)</f>
        <v>0</v>
      </c>
    </row>
    <row r="51" spans="2:16" ht="12.75">
      <c r="B51" s="47" t="s">
        <v>57</v>
      </c>
      <c r="C51" s="144"/>
      <c r="D51" s="112">
        <f>SUM(D45:D50)</f>
        <v>4000</v>
      </c>
      <c r="E51" s="112">
        <f aca="true" t="shared" si="13" ref="E51:O51">SUM(E45:E50)</f>
        <v>0</v>
      </c>
      <c r="F51" s="112">
        <f t="shared" si="13"/>
        <v>0</v>
      </c>
      <c r="G51" s="112">
        <f t="shared" si="13"/>
        <v>0</v>
      </c>
      <c r="H51" s="112">
        <f t="shared" si="13"/>
        <v>0</v>
      </c>
      <c r="I51" s="112">
        <f t="shared" si="13"/>
        <v>0</v>
      </c>
      <c r="J51" s="112">
        <f t="shared" si="13"/>
        <v>0</v>
      </c>
      <c r="K51" s="112">
        <f t="shared" si="13"/>
        <v>0</v>
      </c>
      <c r="L51" s="112">
        <f t="shared" si="13"/>
        <v>0</v>
      </c>
      <c r="M51" s="112">
        <f t="shared" si="13"/>
        <v>0</v>
      </c>
      <c r="N51" s="112">
        <f t="shared" si="13"/>
        <v>0</v>
      </c>
      <c r="O51" s="112">
        <f t="shared" si="13"/>
        <v>6241.25</v>
      </c>
      <c r="P51" s="110">
        <f>SUM(D51:O51)</f>
        <v>10241.25</v>
      </c>
    </row>
    <row r="52" spans="2:16" ht="12.75">
      <c r="B52" s="47" t="s">
        <v>58</v>
      </c>
      <c r="C52" s="144"/>
      <c r="D52" s="112">
        <f>+D25+D43+D51</f>
        <v>4630</v>
      </c>
      <c r="E52" s="112">
        <f aca="true" t="shared" si="14" ref="E52:O52">+E25+E43+E51</f>
        <v>330</v>
      </c>
      <c r="F52" s="112">
        <f t="shared" si="14"/>
        <v>1830</v>
      </c>
      <c r="G52" s="112">
        <f t="shared" si="14"/>
        <v>1330</v>
      </c>
      <c r="H52" s="112">
        <f t="shared" si="14"/>
        <v>2630</v>
      </c>
      <c r="I52" s="112">
        <f t="shared" si="14"/>
        <v>2330</v>
      </c>
      <c r="J52" s="112">
        <f t="shared" si="14"/>
        <v>2330</v>
      </c>
      <c r="K52" s="112">
        <f t="shared" si="14"/>
        <v>2830</v>
      </c>
      <c r="L52" s="112">
        <f t="shared" si="14"/>
        <v>4130</v>
      </c>
      <c r="M52" s="112">
        <f t="shared" si="14"/>
        <v>2830</v>
      </c>
      <c r="N52" s="112">
        <f t="shared" si="14"/>
        <v>3030</v>
      </c>
      <c r="O52" s="112">
        <f t="shared" si="14"/>
        <v>10071.25</v>
      </c>
      <c r="P52" s="110">
        <f>SUM(D52:O52)</f>
        <v>38301.25</v>
      </c>
    </row>
    <row r="53" spans="2:16" ht="12.75">
      <c r="B53" s="29"/>
      <c r="C53" s="141"/>
      <c r="D53" s="48"/>
      <c r="E53" s="48"/>
      <c r="F53" s="48"/>
      <c r="G53" s="48"/>
      <c r="H53" s="48"/>
      <c r="I53" s="48"/>
      <c r="J53" s="48"/>
      <c r="K53" s="48"/>
      <c r="L53" s="48"/>
      <c r="M53" s="48"/>
      <c r="N53" s="48"/>
      <c r="O53" s="155"/>
      <c r="P53" s="88"/>
    </row>
    <row r="54" spans="2:16" ht="12.75">
      <c r="B54" s="47" t="s">
        <v>59</v>
      </c>
      <c r="C54" s="144"/>
      <c r="D54" s="112">
        <f>+D18-D52</f>
        <v>1320</v>
      </c>
      <c r="E54" s="112">
        <f aca="true" t="shared" si="15" ref="E54:O54">+E18-E52</f>
        <v>3795</v>
      </c>
      <c r="F54" s="112">
        <f t="shared" si="15"/>
        <v>3545</v>
      </c>
      <c r="G54" s="112">
        <f t="shared" si="15"/>
        <v>4295</v>
      </c>
      <c r="H54" s="112">
        <f t="shared" si="15"/>
        <v>3745</v>
      </c>
      <c r="I54" s="112">
        <f t="shared" si="15"/>
        <v>4845</v>
      </c>
      <c r="J54" s="112">
        <f t="shared" si="15"/>
        <v>1170</v>
      </c>
      <c r="K54" s="112">
        <f t="shared" si="15"/>
        <v>1295</v>
      </c>
      <c r="L54" s="112">
        <f t="shared" si="15"/>
        <v>970</v>
      </c>
      <c r="M54" s="112">
        <f t="shared" si="15"/>
        <v>670</v>
      </c>
      <c r="N54" s="112">
        <f t="shared" si="15"/>
        <v>1095</v>
      </c>
      <c r="O54" s="112">
        <f t="shared" si="15"/>
        <v>-1771.25</v>
      </c>
      <c r="P54" s="112">
        <f>P18-P52</f>
        <v>24973.75</v>
      </c>
    </row>
    <row r="55" spans="2:16" ht="12.75">
      <c r="B55" s="29"/>
      <c r="C55" s="141"/>
      <c r="D55" s="48"/>
      <c r="E55" s="48"/>
      <c r="F55" s="48"/>
      <c r="G55" s="48"/>
      <c r="H55" s="48"/>
      <c r="I55" s="48"/>
      <c r="J55" s="48"/>
      <c r="K55" s="48"/>
      <c r="L55" s="48"/>
      <c r="M55" s="48"/>
      <c r="N55" s="48"/>
      <c r="O55" s="155"/>
      <c r="P55" s="88"/>
    </row>
    <row r="56" spans="2:16" ht="12.75">
      <c r="B56" s="47" t="s">
        <v>60</v>
      </c>
      <c r="C56" s="144"/>
      <c r="D56" s="112">
        <v>0</v>
      </c>
      <c r="E56" s="112">
        <f>+D58</f>
        <v>1320</v>
      </c>
      <c r="F56" s="112">
        <f aca="true" t="shared" si="16" ref="F56:O56">+E58</f>
        <v>5115</v>
      </c>
      <c r="G56" s="112">
        <f t="shared" si="16"/>
        <v>8660</v>
      </c>
      <c r="H56" s="112">
        <f t="shared" si="16"/>
        <v>12955</v>
      </c>
      <c r="I56" s="112">
        <f t="shared" si="16"/>
        <v>16700</v>
      </c>
      <c r="J56" s="112">
        <f t="shared" si="16"/>
        <v>21545</v>
      </c>
      <c r="K56" s="112">
        <f t="shared" si="16"/>
        <v>22715</v>
      </c>
      <c r="L56" s="112">
        <f t="shared" si="16"/>
        <v>24010</v>
      </c>
      <c r="M56" s="112">
        <f t="shared" si="16"/>
        <v>24980</v>
      </c>
      <c r="N56" s="112">
        <f t="shared" si="16"/>
        <v>25650</v>
      </c>
      <c r="O56" s="112">
        <f t="shared" si="16"/>
        <v>26745</v>
      </c>
      <c r="P56" s="110">
        <f>D56</f>
        <v>0</v>
      </c>
    </row>
    <row r="57" spans="2:16" ht="12.75">
      <c r="B57" s="29"/>
      <c r="C57" s="141"/>
      <c r="D57" s="48"/>
      <c r="E57" s="48"/>
      <c r="F57" s="48"/>
      <c r="G57" s="48"/>
      <c r="H57" s="48"/>
      <c r="I57" s="48"/>
      <c r="J57" s="48"/>
      <c r="K57" s="48"/>
      <c r="L57" s="48"/>
      <c r="M57" s="48"/>
      <c r="N57" s="48"/>
      <c r="O57" s="153"/>
      <c r="P57" s="88"/>
    </row>
    <row r="58" spans="2:16" ht="13.5" thickBot="1">
      <c r="B58" s="113" t="s">
        <v>61</v>
      </c>
      <c r="C58" s="150"/>
      <c r="D58" s="114">
        <f>SUM(D54:D56)</f>
        <v>1320</v>
      </c>
      <c r="E58" s="114">
        <f>SUM(E54:E56)</f>
        <v>5115</v>
      </c>
      <c r="F58" s="114">
        <f>SUM(F54:F56)</f>
        <v>8660</v>
      </c>
      <c r="G58" s="114">
        <f>SUM(G54:G56)</f>
        <v>12955</v>
      </c>
      <c r="H58" s="114">
        <f aca="true" t="shared" si="17" ref="H58:N58">SUM(H54:H56)</f>
        <v>16700</v>
      </c>
      <c r="I58" s="114">
        <f t="shared" si="17"/>
        <v>21545</v>
      </c>
      <c r="J58" s="114">
        <f t="shared" si="17"/>
        <v>22715</v>
      </c>
      <c r="K58" s="114">
        <f t="shared" si="17"/>
        <v>24010</v>
      </c>
      <c r="L58" s="114">
        <f t="shared" si="17"/>
        <v>24980</v>
      </c>
      <c r="M58" s="114">
        <f t="shared" si="17"/>
        <v>25650</v>
      </c>
      <c r="N58" s="114">
        <f t="shared" si="17"/>
        <v>26745</v>
      </c>
      <c r="O58" s="114">
        <f>SUM(O54:O56)</f>
        <v>24973.75</v>
      </c>
      <c r="P58" s="114">
        <f>SUM(P54:P56)</f>
        <v>24973.75</v>
      </c>
    </row>
    <row r="59" spans="2:37" s="10" customFormat="1" ht="12.75">
      <c r="B59" s="34"/>
      <c r="C59" s="34"/>
      <c r="D59" s="37"/>
      <c r="E59" s="37"/>
      <c r="F59" s="172"/>
      <c r="G59" s="172"/>
      <c r="H59" s="172"/>
      <c r="I59" s="172"/>
      <c r="J59" s="37"/>
      <c r="K59" s="37"/>
      <c r="L59" s="37"/>
      <c r="M59" s="37"/>
      <c r="N59" s="37"/>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2:37" s="10" customFormat="1" ht="38.25" hidden="1">
      <c r="B60" s="132" t="s">
        <v>93</v>
      </c>
      <c r="C60" s="133" t="s">
        <v>90</v>
      </c>
      <c r="D60" s="133" t="s">
        <v>97</v>
      </c>
      <c r="E60" s="133" t="s">
        <v>91</v>
      </c>
      <c r="F60" s="181" t="s">
        <v>96</v>
      </c>
      <c r="G60" s="174"/>
      <c r="H60" s="173"/>
      <c r="I60" s="172"/>
      <c r="J60" s="37"/>
      <c r="K60" s="37"/>
      <c r="L60" s="49"/>
      <c r="M60" s="69"/>
      <c r="N60" s="69"/>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2:35" s="10" customFormat="1" ht="12" customHeight="1" hidden="1">
      <c r="B61" s="156" t="s">
        <v>88</v>
      </c>
      <c r="C61" s="157">
        <f>D15</f>
        <v>3500</v>
      </c>
      <c r="D61" s="158">
        <v>0.03</v>
      </c>
      <c r="E61" s="158">
        <v>0.03</v>
      </c>
      <c r="F61" s="182">
        <v>15</v>
      </c>
      <c r="G61" s="175"/>
      <c r="H61" s="176"/>
      <c r="I61" s="172"/>
      <c r="J61" s="37"/>
      <c r="K61" s="37"/>
      <c r="L61" s="37"/>
      <c r="M61" s="37"/>
      <c r="N61" s="37"/>
      <c r="O61" s="37"/>
      <c r="P61" s="37"/>
      <c r="Q61" s="28"/>
      <c r="R61" s="28"/>
      <c r="S61" s="28"/>
      <c r="T61" s="28"/>
      <c r="U61" s="28"/>
      <c r="V61" s="28"/>
      <c r="W61" s="28"/>
      <c r="X61" s="28"/>
      <c r="Y61" s="28"/>
      <c r="Z61" s="28"/>
      <c r="AA61" s="28"/>
      <c r="AB61" s="28"/>
      <c r="AC61" s="28"/>
      <c r="AD61" s="28"/>
      <c r="AE61" s="28"/>
      <c r="AF61" s="28"/>
      <c r="AG61" s="28"/>
      <c r="AH61" s="28"/>
      <c r="AI61" s="28"/>
    </row>
    <row r="62" spans="2:35" s="10" customFormat="1" ht="13.5" customHeight="1" hidden="1">
      <c r="B62" s="156" t="s">
        <v>89</v>
      </c>
      <c r="C62" s="157">
        <f>D16</f>
        <v>0</v>
      </c>
      <c r="D62" s="158">
        <v>0.05</v>
      </c>
      <c r="E62" s="158">
        <v>0.05</v>
      </c>
      <c r="F62" s="182">
        <v>0</v>
      </c>
      <c r="G62" s="175"/>
      <c r="H62" s="177"/>
      <c r="I62" s="172"/>
      <c r="J62" s="37"/>
      <c r="K62" s="37"/>
      <c r="L62" s="37"/>
      <c r="M62" s="37"/>
      <c r="N62" s="37"/>
      <c r="O62" s="37"/>
      <c r="P62" s="49"/>
      <c r="Q62" s="28"/>
      <c r="R62" s="28"/>
      <c r="S62" s="28"/>
      <c r="T62" s="28"/>
      <c r="U62" s="28"/>
      <c r="V62" s="28"/>
      <c r="W62" s="28"/>
      <c r="X62" s="28"/>
      <c r="Y62" s="28"/>
      <c r="Z62" s="28"/>
      <c r="AA62" s="28"/>
      <c r="AB62" s="28"/>
      <c r="AC62" s="28"/>
      <c r="AD62" s="28"/>
      <c r="AE62" s="28"/>
      <c r="AF62" s="28"/>
      <c r="AG62" s="28"/>
      <c r="AH62" s="28"/>
      <c r="AI62" s="28"/>
    </row>
    <row r="63" spans="2:35" s="10" customFormat="1" ht="13.5" customHeight="1" hidden="1">
      <c r="B63" s="170" t="s">
        <v>95</v>
      </c>
      <c r="C63" s="169">
        <f>SUM(C61:C62)</f>
        <v>3500</v>
      </c>
      <c r="D63" s="171"/>
      <c r="E63" s="171"/>
      <c r="F63" s="183"/>
      <c r="G63" s="178"/>
      <c r="H63" s="178"/>
      <c r="I63" s="172"/>
      <c r="J63" s="37"/>
      <c r="K63" s="37"/>
      <c r="L63" s="37"/>
      <c r="M63" s="37"/>
      <c r="N63" s="37"/>
      <c r="O63" s="37"/>
      <c r="P63" s="49"/>
      <c r="Q63" s="28"/>
      <c r="R63" s="28"/>
      <c r="S63" s="28"/>
      <c r="T63" s="28"/>
      <c r="U63" s="28"/>
      <c r="V63" s="28"/>
      <c r="W63" s="28"/>
      <c r="X63" s="28"/>
      <c r="Y63" s="28"/>
      <c r="Z63" s="28"/>
      <c r="AA63" s="28"/>
      <c r="AB63" s="28"/>
      <c r="AC63" s="28"/>
      <c r="AD63" s="28"/>
      <c r="AE63" s="28"/>
      <c r="AF63" s="28"/>
      <c r="AG63" s="28"/>
      <c r="AH63" s="28"/>
      <c r="AI63" s="28"/>
    </row>
    <row r="64" spans="2:35" s="10" customFormat="1" ht="12.75" customHeight="1">
      <c r="B64" s="34"/>
      <c r="C64" s="34"/>
      <c r="D64" s="37"/>
      <c r="E64" s="37"/>
      <c r="F64" s="179"/>
      <c r="G64" s="179"/>
      <c r="H64" s="180"/>
      <c r="I64" s="172"/>
      <c r="J64" s="37"/>
      <c r="K64" s="37"/>
      <c r="L64" s="37"/>
      <c r="M64" s="37"/>
      <c r="N64" s="37"/>
      <c r="O64" s="37"/>
      <c r="P64" s="49"/>
      <c r="Q64" s="28"/>
      <c r="R64" s="28"/>
      <c r="S64" s="28"/>
      <c r="T64" s="28"/>
      <c r="U64" s="28"/>
      <c r="V64" s="28"/>
      <c r="W64" s="28"/>
      <c r="X64" s="28"/>
      <c r="Y64" s="28"/>
      <c r="Z64" s="28"/>
      <c r="AA64" s="28"/>
      <c r="AB64" s="28"/>
      <c r="AC64" s="28"/>
      <c r="AD64" s="28"/>
      <c r="AE64" s="28"/>
      <c r="AF64" s="28"/>
      <c r="AG64" s="28"/>
      <c r="AH64" s="28"/>
      <c r="AI64" s="28"/>
    </row>
    <row r="65" spans="2:35" s="10" customFormat="1" ht="12.75">
      <c r="B65" s="241" t="s">
        <v>136</v>
      </c>
      <c r="C65" s="230"/>
      <c r="D65" s="231"/>
      <c r="E65" s="231"/>
      <c r="F65" s="231"/>
      <c r="G65" s="231"/>
      <c r="H65" s="229"/>
      <c r="I65" s="231"/>
      <c r="J65" s="242"/>
      <c r="K65" s="242"/>
      <c r="L65" s="242"/>
      <c r="M65" s="37"/>
      <c r="N65" s="37"/>
      <c r="O65" s="37"/>
      <c r="P65" s="49"/>
      <c r="Q65" s="28"/>
      <c r="R65" s="28"/>
      <c r="S65" s="28"/>
      <c r="T65" s="28"/>
      <c r="U65" s="28"/>
      <c r="V65" s="28"/>
      <c r="W65" s="28"/>
      <c r="X65" s="28"/>
      <c r="Y65" s="28"/>
      <c r="Z65" s="28"/>
      <c r="AA65" s="28"/>
      <c r="AB65" s="28"/>
      <c r="AC65" s="28"/>
      <c r="AD65" s="28"/>
      <c r="AE65" s="28"/>
      <c r="AF65" s="28"/>
      <c r="AG65" s="28"/>
      <c r="AH65" s="28"/>
      <c r="AI65" s="28"/>
    </row>
    <row r="66" spans="2:35" s="70" customFormat="1" ht="12.75">
      <c r="B66" s="232" t="s">
        <v>124</v>
      </c>
      <c r="C66" s="230"/>
      <c r="D66" s="231"/>
      <c r="E66" s="231"/>
      <c r="F66" s="231"/>
      <c r="G66" s="231"/>
      <c r="H66" s="231"/>
      <c r="I66" s="231"/>
      <c r="J66" s="37"/>
      <c r="K66" s="37"/>
      <c r="L66" s="37"/>
      <c r="M66" s="37"/>
      <c r="N66" s="37"/>
      <c r="O66" s="37"/>
      <c r="P66" s="49"/>
      <c r="Q66" s="69"/>
      <c r="R66" s="69"/>
      <c r="S66" s="69"/>
      <c r="T66" s="69"/>
      <c r="U66" s="69"/>
      <c r="V66" s="69"/>
      <c r="W66" s="69"/>
      <c r="X66" s="69"/>
      <c r="Y66" s="69"/>
      <c r="Z66" s="69"/>
      <c r="AA66" s="69"/>
      <c r="AB66" s="69"/>
      <c r="AC66" s="69"/>
      <c r="AD66" s="69"/>
      <c r="AE66" s="69"/>
      <c r="AF66" s="69"/>
      <c r="AG66" s="69"/>
      <c r="AH66" s="69"/>
      <c r="AI66" s="69"/>
    </row>
    <row r="67" spans="2:39" ht="12.75">
      <c r="B67" s="230" t="s">
        <v>92</v>
      </c>
      <c r="C67" s="230"/>
      <c r="D67" s="231"/>
      <c r="E67" s="231"/>
      <c r="F67" s="231"/>
      <c r="G67" s="231"/>
      <c r="H67" s="231"/>
      <c r="I67" s="231"/>
      <c r="AJ67" s="34"/>
      <c r="AK67" s="34"/>
      <c r="AL67" s="34"/>
      <c r="AM67" s="34"/>
    </row>
    <row r="68" spans="2:39" ht="12.75">
      <c r="B68" s="275" t="s">
        <v>151</v>
      </c>
      <c r="AJ68" s="34"/>
      <c r="AK68" s="34"/>
      <c r="AL68" s="34"/>
      <c r="AM68" s="34"/>
    </row>
    <row r="69" spans="2:39" ht="12.75">
      <c r="B69" s="275" t="s">
        <v>150</v>
      </c>
      <c r="AJ69" s="34"/>
      <c r="AK69" s="34"/>
      <c r="AL69" s="34"/>
      <c r="AM69" s="34"/>
    </row>
    <row r="70" spans="36:39" ht="12.75">
      <c r="AJ70" s="34"/>
      <c r="AK70" s="34"/>
      <c r="AL70" s="34"/>
      <c r="AM70" s="34"/>
    </row>
  </sheetData>
  <sheetProtection/>
  <printOptions/>
  <pageMargins left="0.7500000000000001" right="0.7500000000000001" top="1" bottom="1" header="0.5" footer="0.5"/>
  <pageSetup horizontalDpi="600" verticalDpi="600" orientation="landscape" paperSize="5" scale="50"/>
  <colBreaks count="1" manualBreakCount="1">
    <brk id="17" max="65535" man="1"/>
  </colBreaks>
  <ignoredErrors>
    <ignoredError sqref="P13" formula="1"/>
  </ignoredErrors>
</worksheet>
</file>

<file path=xl/worksheets/sheet5.xml><?xml version="1.0" encoding="utf-8"?>
<worksheet xmlns="http://schemas.openxmlformats.org/spreadsheetml/2006/main" xmlns:r="http://schemas.openxmlformats.org/officeDocument/2006/relationships">
  <dimension ref="A1:AL68"/>
  <sheetViews>
    <sheetView zoomScalePageLayoutView="0" workbookViewId="0" topLeftCell="A1">
      <selection activeCell="Q24" sqref="Q24"/>
    </sheetView>
  </sheetViews>
  <sheetFormatPr defaultColWidth="11.421875" defaultRowHeight="12.75"/>
  <cols>
    <col min="1" max="1" width="3.00390625" style="34" customWidth="1"/>
    <col min="2" max="2" width="43.421875" style="34" bestFit="1" customWidth="1"/>
    <col min="3" max="3" width="9.28125" style="34" customWidth="1"/>
    <col min="4" max="4" width="11.421875" style="37" bestFit="1" customWidth="1"/>
    <col min="5" max="5" width="10.421875" style="37" bestFit="1" customWidth="1"/>
    <col min="6" max="6" width="11.7109375" style="37" bestFit="1" customWidth="1"/>
    <col min="7" max="7" width="10.00390625" style="37" customWidth="1"/>
    <col min="8" max="8" width="12.421875" style="37" bestFit="1" customWidth="1"/>
    <col min="9" max="10" width="11.7109375" style="37" bestFit="1" customWidth="1"/>
    <col min="11" max="11" width="12.00390625" style="37" bestFit="1" customWidth="1"/>
    <col min="12" max="12" width="11.7109375" style="37" bestFit="1" customWidth="1"/>
    <col min="13" max="13" width="11.8515625" style="37" bestFit="1" customWidth="1"/>
    <col min="14" max="14" width="12.140625" style="37" bestFit="1" customWidth="1"/>
    <col min="15" max="15" width="12.421875" style="37" bestFit="1" customWidth="1"/>
    <col min="16" max="16" width="13.00390625" style="49" bestFit="1" customWidth="1"/>
    <col min="17" max="17" width="12.7109375" style="37" bestFit="1" customWidth="1"/>
    <col min="18" max="38" width="11.421875" style="37" customWidth="1"/>
    <col min="39" max="16384" width="11.421875" style="34" customWidth="1"/>
  </cols>
  <sheetData>
    <row r="1" spans="2:38" s="23" customFormat="1" ht="18.75" thickBot="1">
      <c r="B1" s="1" t="s">
        <v>62</v>
      </c>
      <c r="C1" s="1"/>
      <c r="D1" s="24"/>
      <c r="F1" s="24"/>
      <c r="G1" s="24"/>
      <c r="H1" s="24"/>
      <c r="I1" s="24"/>
      <c r="J1" s="24"/>
      <c r="K1" s="24"/>
      <c r="L1" s="24"/>
      <c r="M1" s="24"/>
      <c r="N1" s="24"/>
      <c r="O1" s="24"/>
      <c r="P1" s="25"/>
      <c r="Q1" s="26"/>
      <c r="R1" s="26"/>
      <c r="S1" s="26"/>
      <c r="T1" s="26"/>
      <c r="U1" s="26"/>
      <c r="V1" s="26"/>
      <c r="W1" s="26"/>
      <c r="X1" s="26"/>
      <c r="Y1" s="26"/>
      <c r="Z1" s="26"/>
      <c r="AA1" s="26"/>
      <c r="AB1" s="26"/>
      <c r="AC1" s="26"/>
      <c r="AD1" s="26"/>
      <c r="AE1" s="26"/>
      <c r="AF1" s="26"/>
      <c r="AG1" s="26"/>
      <c r="AH1" s="26"/>
      <c r="AI1" s="26"/>
      <c r="AJ1" s="26"/>
      <c r="AK1" s="26"/>
      <c r="AL1" s="26"/>
    </row>
    <row r="2" spans="2:38" s="71" customFormat="1" ht="12.75">
      <c r="B2" s="214" t="str">
        <f>'Step 2 Cashflow - Yr1 '!B2</f>
        <v>Month</v>
      </c>
      <c r="C2" s="210"/>
      <c r="D2" s="213" t="str">
        <f>'Step 2 Cashflow - Yr1 '!D2</f>
        <v>Jul</v>
      </c>
      <c r="E2" s="213" t="str">
        <f>'Step 2 Cashflow - Yr1 '!E2</f>
        <v>Aug</v>
      </c>
      <c r="F2" s="213" t="str">
        <f>'Step 2 Cashflow - Yr1 '!F2</f>
        <v>Sep</v>
      </c>
      <c r="G2" s="213" t="str">
        <f>'Step 2 Cashflow - Yr1 '!G2</f>
        <v>Oct</v>
      </c>
      <c r="H2" s="213" t="str">
        <f>'Step 2 Cashflow - Yr1 '!H2</f>
        <v>Nov</v>
      </c>
      <c r="I2" s="213" t="str">
        <f>'Step 2 Cashflow - Yr1 '!I2</f>
        <v>Dec</v>
      </c>
      <c r="J2" s="213" t="str">
        <f>'Step 2 Cashflow - Yr1 '!J2</f>
        <v>Jan</v>
      </c>
      <c r="K2" s="213" t="str">
        <f>'Step 2 Cashflow - Yr1 '!K2</f>
        <v>Feb</v>
      </c>
      <c r="L2" s="213" t="str">
        <f>'Step 2 Cashflow - Yr1 '!L2</f>
        <v>Mar</v>
      </c>
      <c r="M2" s="213" t="str">
        <f>'Step 2 Cashflow - Yr1 '!M2</f>
        <v>Apr</v>
      </c>
      <c r="N2" s="213" t="str">
        <f>'Step 2 Cashflow - Yr1 '!N2</f>
        <v>May</v>
      </c>
      <c r="O2" s="213" t="str">
        <f>'Step 2 Cashflow - Yr1 '!O2</f>
        <v>Jun</v>
      </c>
      <c r="P2" s="213" t="str">
        <f>'Step 2 Cashflow - Yr1 '!P2</f>
        <v>Total</v>
      </c>
      <c r="Q2" s="69"/>
      <c r="R2" s="69"/>
      <c r="S2" s="69"/>
      <c r="T2" s="69"/>
      <c r="U2" s="69"/>
      <c r="V2" s="69"/>
      <c r="W2" s="69"/>
      <c r="X2" s="69"/>
      <c r="Y2" s="69"/>
      <c r="Z2" s="69"/>
      <c r="AA2" s="69"/>
      <c r="AB2" s="69"/>
      <c r="AC2" s="69"/>
      <c r="AD2" s="69"/>
      <c r="AE2" s="69"/>
      <c r="AF2" s="69"/>
      <c r="AG2" s="69"/>
      <c r="AH2" s="69"/>
      <c r="AI2" s="69"/>
      <c r="AJ2" s="69"/>
      <c r="AK2" s="69"/>
      <c r="AL2" s="69"/>
    </row>
    <row r="3" spans="2:38" s="10" customFormat="1" ht="12.75">
      <c r="B3" s="29" t="s">
        <v>32</v>
      </c>
      <c r="C3" s="30"/>
      <c r="D3" s="31"/>
      <c r="E3" s="32"/>
      <c r="F3" s="32"/>
      <c r="G3" s="32"/>
      <c r="H3" s="32"/>
      <c r="I3" s="32"/>
      <c r="J3" s="32"/>
      <c r="K3" s="32"/>
      <c r="L3" s="32"/>
      <c r="M3" s="32"/>
      <c r="N3" s="32"/>
      <c r="O3" s="32"/>
      <c r="P3" s="33"/>
      <c r="Q3" s="28"/>
      <c r="R3" s="28"/>
      <c r="S3" s="28"/>
      <c r="T3" s="28"/>
      <c r="U3" s="28"/>
      <c r="V3" s="28"/>
      <c r="W3" s="28"/>
      <c r="X3" s="28"/>
      <c r="Y3" s="28"/>
      <c r="Z3" s="28"/>
      <c r="AA3" s="28"/>
      <c r="AB3" s="28"/>
      <c r="AC3" s="28"/>
      <c r="AD3" s="28"/>
      <c r="AE3" s="28"/>
      <c r="AF3" s="28"/>
      <c r="AG3" s="28"/>
      <c r="AH3" s="28"/>
      <c r="AI3" s="28"/>
      <c r="AJ3" s="28"/>
      <c r="AK3" s="28"/>
      <c r="AL3" s="28"/>
    </row>
    <row r="4" spans="2:16" ht="12.75">
      <c r="B4" s="108" t="str">
        <f>'Step 2 Cashflow - Yr1 '!B4</f>
        <v>Bronze package (2 hr session)</v>
      </c>
      <c r="C4" s="35"/>
      <c r="D4" s="206">
        <v>15</v>
      </c>
      <c r="E4" s="206">
        <v>10</v>
      </c>
      <c r="F4" s="206">
        <v>5</v>
      </c>
      <c r="G4" s="206">
        <v>0</v>
      </c>
      <c r="H4" s="206">
        <v>5</v>
      </c>
      <c r="I4" s="206">
        <v>10</v>
      </c>
      <c r="J4" s="206">
        <v>5</v>
      </c>
      <c r="K4" s="206">
        <v>10</v>
      </c>
      <c r="L4" s="206">
        <v>15</v>
      </c>
      <c r="M4" s="206">
        <v>15</v>
      </c>
      <c r="N4" s="206">
        <v>20</v>
      </c>
      <c r="O4" s="206">
        <v>25</v>
      </c>
      <c r="P4" s="111">
        <f>SUM(D4:O4)</f>
        <v>135</v>
      </c>
    </row>
    <row r="5" spans="2:16" ht="12.75">
      <c r="B5" s="108" t="str">
        <f>'Step 2 Cashflow - Yr1 '!B5</f>
        <v>Silver package (3 hr session, un-edited)</v>
      </c>
      <c r="C5" s="35"/>
      <c r="D5" s="206">
        <v>0</v>
      </c>
      <c r="E5" s="206"/>
      <c r="F5" s="206">
        <v>5</v>
      </c>
      <c r="G5" s="206">
        <v>5</v>
      </c>
      <c r="H5" s="206">
        <v>5</v>
      </c>
      <c r="I5" s="206">
        <v>5</v>
      </c>
      <c r="J5" s="206">
        <v>5</v>
      </c>
      <c r="K5" s="206">
        <v>5</v>
      </c>
      <c r="L5" s="206">
        <v>5</v>
      </c>
      <c r="M5" s="206">
        <v>5</v>
      </c>
      <c r="N5" s="206">
        <v>10</v>
      </c>
      <c r="O5" s="206">
        <v>10</v>
      </c>
      <c r="P5" s="111">
        <f>SUM(D5:O5)</f>
        <v>60</v>
      </c>
    </row>
    <row r="6" spans="2:16" ht="12.75">
      <c r="B6" s="108" t="str">
        <f>'Step 2 Cashflow - Yr1 '!B6</f>
        <v>Gold package (3 hr session, edited or 4 hrs un-edited)</v>
      </c>
      <c r="C6" s="35"/>
      <c r="D6" s="206">
        <v>10</v>
      </c>
      <c r="E6" s="206">
        <v>10</v>
      </c>
      <c r="F6" s="206">
        <v>10</v>
      </c>
      <c r="G6" s="206">
        <v>5</v>
      </c>
      <c r="H6" s="206">
        <v>10</v>
      </c>
      <c r="I6" s="206">
        <v>5</v>
      </c>
      <c r="J6" s="206">
        <v>5</v>
      </c>
      <c r="K6" s="206">
        <v>0</v>
      </c>
      <c r="L6" s="206">
        <v>10</v>
      </c>
      <c r="M6" s="206">
        <v>10</v>
      </c>
      <c r="N6" s="206">
        <v>5</v>
      </c>
      <c r="O6" s="206">
        <v>10</v>
      </c>
      <c r="P6" s="111">
        <f>SUM(D6:O6)</f>
        <v>90</v>
      </c>
    </row>
    <row r="7" spans="2:16" ht="12.75">
      <c r="B7" s="108" t="str">
        <f>'Step 2 Cashflow - Yr1 '!B7</f>
        <v>Platinum package (5 - 8 hrs, editied)</v>
      </c>
      <c r="C7" s="35"/>
      <c r="D7" s="206">
        <v>1</v>
      </c>
      <c r="E7" s="206">
        <v>0</v>
      </c>
      <c r="F7" s="206">
        <v>1</v>
      </c>
      <c r="G7" s="206">
        <v>1</v>
      </c>
      <c r="H7" s="206"/>
      <c r="I7" s="206">
        <v>0</v>
      </c>
      <c r="J7" s="206">
        <v>1</v>
      </c>
      <c r="K7" s="206">
        <v>0</v>
      </c>
      <c r="L7" s="206">
        <v>5</v>
      </c>
      <c r="M7" s="206">
        <v>5</v>
      </c>
      <c r="N7" s="206">
        <v>5</v>
      </c>
      <c r="O7" s="206">
        <v>5</v>
      </c>
      <c r="P7" s="111">
        <f>SUM(D7:O7)</f>
        <v>24</v>
      </c>
    </row>
    <row r="8" spans="2:17" ht="12.75">
      <c r="B8" s="29" t="s">
        <v>33</v>
      </c>
      <c r="C8" s="215" t="str">
        <f>'Step 2 Cashflow - Yr1 '!C8</f>
        <v>Avg $</v>
      </c>
      <c r="D8" s="31"/>
      <c r="E8" s="32"/>
      <c r="F8" s="32"/>
      <c r="G8" s="32"/>
      <c r="H8" s="32"/>
      <c r="I8" s="32"/>
      <c r="J8" s="32"/>
      <c r="K8" s="32"/>
      <c r="L8" s="32"/>
      <c r="M8" s="32"/>
      <c r="N8" s="32"/>
      <c r="O8" s="32"/>
      <c r="P8" s="38">
        <f>SUM(F8:O8)</f>
        <v>0</v>
      </c>
      <c r="Q8" s="28" t="s">
        <v>35</v>
      </c>
    </row>
    <row r="9" spans="2:17" ht="12.75">
      <c r="B9" s="109" t="str">
        <f>+B4</f>
        <v>Bronze package (2 hr session)</v>
      </c>
      <c r="C9" s="135">
        <v>125</v>
      </c>
      <c r="D9" s="151">
        <f>+$C9*D4</f>
        <v>1875</v>
      </c>
      <c r="E9" s="151">
        <f aca="true" t="shared" si="0" ref="E9:O9">+$C9*E4</f>
        <v>1250</v>
      </c>
      <c r="F9" s="151">
        <f t="shared" si="0"/>
        <v>625</v>
      </c>
      <c r="G9" s="151">
        <f t="shared" si="0"/>
        <v>0</v>
      </c>
      <c r="H9" s="151">
        <f t="shared" si="0"/>
        <v>625</v>
      </c>
      <c r="I9" s="151">
        <f t="shared" si="0"/>
        <v>1250</v>
      </c>
      <c r="J9" s="151">
        <f t="shared" si="0"/>
        <v>625</v>
      </c>
      <c r="K9" s="151">
        <f t="shared" si="0"/>
        <v>1250</v>
      </c>
      <c r="L9" s="151">
        <f t="shared" si="0"/>
        <v>1875</v>
      </c>
      <c r="M9" s="151">
        <f t="shared" si="0"/>
        <v>1875</v>
      </c>
      <c r="N9" s="151">
        <f t="shared" si="0"/>
        <v>2500</v>
      </c>
      <c r="O9" s="151">
        <f t="shared" si="0"/>
        <v>3125</v>
      </c>
      <c r="P9" s="110">
        <f>SUM(D9:O9)</f>
        <v>16875</v>
      </c>
      <c r="Q9" s="41">
        <f>+P9/$P$13</f>
        <v>0.21008403361344538</v>
      </c>
    </row>
    <row r="10" spans="2:38" s="10" customFormat="1" ht="12.75">
      <c r="B10" s="109" t="str">
        <f>+B5</f>
        <v>Silver package (3 hr session, un-edited)</v>
      </c>
      <c r="C10" s="135">
        <v>250</v>
      </c>
      <c r="D10" s="151">
        <f>+$C10*D5</f>
        <v>0</v>
      </c>
      <c r="E10" s="151">
        <f aca="true" t="shared" si="1" ref="E10:O10">+$C10*E5</f>
        <v>0</v>
      </c>
      <c r="F10" s="151">
        <f t="shared" si="1"/>
        <v>1250</v>
      </c>
      <c r="G10" s="151">
        <f t="shared" si="1"/>
        <v>1250</v>
      </c>
      <c r="H10" s="151">
        <f t="shared" si="1"/>
        <v>1250</v>
      </c>
      <c r="I10" s="151">
        <f t="shared" si="1"/>
        <v>1250</v>
      </c>
      <c r="J10" s="151">
        <f t="shared" si="1"/>
        <v>1250</v>
      </c>
      <c r="K10" s="151">
        <f t="shared" si="1"/>
        <v>1250</v>
      </c>
      <c r="L10" s="151">
        <f t="shared" si="1"/>
        <v>1250</v>
      </c>
      <c r="M10" s="151">
        <f t="shared" si="1"/>
        <v>1250</v>
      </c>
      <c r="N10" s="151">
        <f t="shared" si="1"/>
        <v>2500</v>
      </c>
      <c r="O10" s="151">
        <f t="shared" si="1"/>
        <v>2500</v>
      </c>
      <c r="P10" s="110">
        <f>SUM(D10:O10)</f>
        <v>15000</v>
      </c>
      <c r="Q10" s="41">
        <f>+P10/$P$13</f>
        <v>0.18674136321195145</v>
      </c>
      <c r="R10" s="28"/>
      <c r="S10" s="28"/>
      <c r="T10" s="28"/>
      <c r="U10" s="28"/>
      <c r="V10" s="28"/>
      <c r="W10" s="28"/>
      <c r="X10" s="28"/>
      <c r="Y10" s="28"/>
      <c r="Z10" s="28"/>
      <c r="AA10" s="28"/>
      <c r="AB10" s="28"/>
      <c r="AC10" s="28"/>
      <c r="AD10" s="28"/>
      <c r="AE10" s="28"/>
      <c r="AF10" s="28"/>
      <c r="AG10" s="28"/>
      <c r="AH10" s="28"/>
      <c r="AI10" s="28"/>
      <c r="AJ10" s="28"/>
      <c r="AK10" s="28"/>
      <c r="AL10" s="28"/>
    </row>
    <row r="11" spans="2:17" ht="12.75">
      <c r="B11" s="109" t="str">
        <f>+B6</f>
        <v>Gold package (3 hr session, edited or 4 hrs un-edited)</v>
      </c>
      <c r="C11" s="135">
        <v>325</v>
      </c>
      <c r="D11" s="151">
        <f>+$C11*D6</f>
        <v>3250</v>
      </c>
      <c r="E11" s="151">
        <f aca="true" t="shared" si="2" ref="E11:O11">+$C11*E6</f>
        <v>3250</v>
      </c>
      <c r="F11" s="151">
        <f t="shared" si="2"/>
        <v>3250</v>
      </c>
      <c r="G11" s="151">
        <f t="shared" si="2"/>
        <v>1625</v>
      </c>
      <c r="H11" s="151">
        <f t="shared" si="2"/>
        <v>3250</v>
      </c>
      <c r="I11" s="151">
        <f t="shared" si="2"/>
        <v>1625</v>
      </c>
      <c r="J11" s="151">
        <f t="shared" si="2"/>
        <v>1625</v>
      </c>
      <c r="K11" s="151">
        <f t="shared" si="2"/>
        <v>0</v>
      </c>
      <c r="L11" s="151">
        <f t="shared" si="2"/>
        <v>3250</v>
      </c>
      <c r="M11" s="151">
        <f t="shared" si="2"/>
        <v>3250</v>
      </c>
      <c r="N11" s="151">
        <f t="shared" si="2"/>
        <v>1625</v>
      </c>
      <c r="O11" s="151">
        <f t="shared" si="2"/>
        <v>3250</v>
      </c>
      <c r="P11" s="110">
        <f>SUM(D11:O11)</f>
        <v>29250</v>
      </c>
      <c r="Q11" s="41">
        <f>+P11/$P$13</f>
        <v>0.3641456582633053</v>
      </c>
    </row>
    <row r="12" spans="2:17" ht="12.75">
      <c r="B12" s="109" t="str">
        <f>+B7</f>
        <v>Platinum package (5 - 8 hrs, editied)</v>
      </c>
      <c r="C12" s="135">
        <v>800</v>
      </c>
      <c r="D12" s="151">
        <f>+$C12*D7</f>
        <v>800</v>
      </c>
      <c r="E12" s="151">
        <f aca="true" t="shared" si="3" ref="E12:O12">+$C12*E7</f>
        <v>0</v>
      </c>
      <c r="F12" s="151">
        <f t="shared" si="3"/>
        <v>800</v>
      </c>
      <c r="G12" s="151">
        <f t="shared" si="3"/>
        <v>800</v>
      </c>
      <c r="H12" s="151">
        <f t="shared" si="3"/>
        <v>0</v>
      </c>
      <c r="I12" s="151">
        <f t="shared" si="3"/>
        <v>0</v>
      </c>
      <c r="J12" s="151">
        <f t="shared" si="3"/>
        <v>800</v>
      </c>
      <c r="K12" s="151">
        <f t="shared" si="3"/>
        <v>0</v>
      </c>
      <c r="L12" s="151">
        <f t="shared" si="3"/>
        <v>4000</v>
      </c>
      <c r="M12" s="151">
        <f t="shared" si="3"/>
        <v>4000</v>
      </c>
      <c r="N12" s="151">
        <f t="shared" si="3"/>
        <v>4000</v>
      </c>
      <c r="O12" s="151">
        <f t="shared" si="3"/>
        <v>4000</v>
      </c>
      <c r="P12" s="110">
        <f>SUM(D12:O12)</f>
        <v>19200</v>
      </c>
      <c r="Q12" s="93">
        <f>+P12/$P$13</f>
        <v>0.23902894491129786</v>
      </c>
    </row>
    <row r="13" spans="2:17" ht="12.75">
      <c r="B13" s="118" t="str">
        <f>'Step 2 Cashflow - Yr1 '!B13</f>
        <v>Total Cash Sales</v>
      </c>
      <c r="C13" s="136"/>
      <c r="D13" s="112">
        <f aca="true" t="shared" si="4" ref="D13:P13">SUM(D9:D12)</f>
        <v>5925</v>
      </c>
      <c r="E13" s="112">
        <f t="shared" si="4"/>
        <v>4500</v>
      </c>
      <c r="F13" s="112">
        <f t="shared" si="4"/>
        <v>5925</v>
      </c>
      <c r="G13" s="112">
        <f t="shared" si="4"/>
        <v>3675</v>
      </c>
      <c r="H13" s="112">
        <f t="shared" si="4"/>
        <v>5125</v>
      </c>
      <c r="I13" s="112">
        <f t="shared" si="4"/>
        <v>4125</v>
      </c>
      <c r="J13" s="112">
        <f t="shared" si="4"/>
        <v>4300</v>
      </c>
      <c r="K13" s="112">
        <f t="shared" si="4"/>
        <v>2500</v>
      </c>
      <c r="L13" s="112">
        <f t="shared" si="4"/>
        <v>10375</v>
      </c>
      <c r="M13" s="112">
        <f t="shared" si="4"/>
        <v>10375</v>
      </c>
      <c r="N13" s="112">
        <f t="shared" si="4"/>
        <v>10625</v>
      </c>
      <c r="O13" s="112">
        <f t="shared" si="4"/>
        <v>12875</v>
      </c>
      <c r="P13" s="110">
        <f t="shared" si="4"/>
        <v>80325</v>
      </c>
      <c r="Q13" s="41">
        <f>+P13/$P$13</f>
        <v>1</v>
      </c>
    </row>
    <row r="14" spans="2:17" ht="12.75">
      <c r="B14" s="167" t="str">
        <f>'Step 2 Cashflow - Yr1 '!B14</f>
        <v>Owner's Investment </v>
      </c>
      <c r="C14" s="137"/>
      <c r="D14" s="138"/>
      <c r="E14" s="134"/>
      <c r="F14" s="134"/>
      <c r="G14" s="134"/>
      <c r="H14" s="134"/>
      <c r="I14" s="134"/>
      <c r="J14" s="134"/>
      <c r="K14" s="134"/>
      <c r="L14" s="134"/>
      <c r="M14" s="134"/>
      <c r="N14" s="134"/>
      <c r="O14" s="134"/>
      <c r="P14" s="110">
        <f>SUM(D14:O14)</f>
        <v>0</v>
      </c>
      <c r="Q14" s="41"/>
    </row>
    <row r="15" spans="2:16" ht="12.75">
      <c r="B15" s="167" t="str">
        <f>'Step 2 Cashflow - Yr1 '!B15</f>
        <v>Starter Company Grant</v>
      </c>
      <c r="C15" s="137"/>
      <c r="D15" s="138"/>
      <c r="E15" s="134"/>
      <c r="F15" s="134"/>
      <c r="G15" s="134"/>
      <c r="H15" s="134"/>
      <c r="I15" s="134"/>
      <c r="J15" s="134"/>
      <c r="K15" s="134"/>
      <c r="L15" s="134"/>
      <c r="M15" s="134"/>
      <c r="N15" s="134"/>
      <c r="O15" s="134"/>
      <c r="P15" s="110">
        <f>SUM(D15:O15)</f>
        <v>0</v>
      </c>
    </row>
    <row r="16" spans="2:38" s="10" customFormat="1" ht="12.75">
      <c r="B16" s="167" t="str">
        <f>'Step 2 Cashflow - Yr1 '!B16</f>
        <v>Futurpreneur Loan</v>
      </c>
      <c r="C16" s="137"/>
      <c r="D16" s="139"/>
      <c r="E16" s="134"/>
      <c r="F16" s="134"/>
      <c r="G16" s="134"/>
      <c r="H16" s="134"/>
      <c r="I16" s="134"/>
      <c r="J16" s="134"/>
      <c r="K16" s="134"/>
      <c r="L16" s="134"/>
      <c r="M16" s="134"/>
      <c r="N16" s="134"/>
      <c r="O16" s="134"/>
      <c r="P16" s="110">
        <f>SUM(D16:O16)</f>
        <v>0</v>
      </c>
      <c r="R16" s="28"/>
      <c r="S16" s="28"/>
      <c r="T16" s="28"/>
      <c r="U16" s="28"/>
      <c r="V16" s="28"/>
      <c r="W16" s="28"/>
      <c r="X16" s="28"/>
      <c r="Y16" s="28"/>
      <c r="Z16" s="28"/>
      <c r="AA16" s="28"/>
      <c r="AB16" s="28"/>
      <c r="AC16" s="28"/>
      <c r="AD16" s="28"/>
      <c r="AE16" s="28"/>
      <c r="AF16" s="28"/>
      <c r="AG16" s="28"/>
      <c r="AH16" s="28"/>
      <c r="AI16" s="28"/>
      <c r="AJ16" s="28"/>
      <c r="AK16" s="28"/>
      <c r="AL16" s="28"/>
    </row>
    <row r="17" spans="2:38" s="10" customFormat="1" ht="12.75">
      <c r="B17" s="118" t="str">
        <f>'Step 2 Cashflow - Yr1 '!B17</f>
        <v>Total Other Cash Inflow</v>
      </c>
      <c r="C17" s="136"/>
      <c r="D17" s="112">
        <f>SUM(D14:D16)</f>
        <v>0</v>
      </c>
      <c r="E17" s="112">
        <f aca="true" t="shared" si="5" ref="E17:P17">SUM(E14:E16)</f>
        <v>0</v>
      </c>
      <c r="F17" s="112">
        <f t="shared" si="5"/>
        <v>0</v>
      </c>
      <c r="G17" s="112">
        <f t="shared" si="5"/>
        <v>0</v>
      </c>
      <c r="H17" s="112">
        <f t="shared" si="5"/>
        <v>0</v>
      </c>
      <c r="I17" s="112">
        <f t="shared" si="5"/>
        <v>0</v>
      </c>
      <c r="J17" s="112">
        <f t="shared" si="5"/>
        <v>0</v>
      </c>
      <c r="K17" s="112">
        <f t="shared" si="5"/>
        <v>0</v>
      </c>
      <c r="L17" s="112">
        <f t="shared" si="5"/>
        <v>0</v>
      </c>
      <c r="M17" s="112">
        <f t="shared" si="5"/>
        <v>0</v>
      </c>
      <c r="N17" s="112">
        <f t="shared" si="5"/>
        <v>0</v>
      </c>
      <c r="O17" s="112">
        <f t="shared" si="5"/>
        <v>0</v>
      </c>
      <c r="P17" s="112">
        <f t="shared" si="5"/>
        <v>0</v>
      </c>
      <c r="Q17" s="28"/>
      <c r="R17" s="28"/>
      <c r="S17" s="28"/>
      <c r="T17" s="28"/>
      <c r="U17" s="28"/>
      <c r="V17" s="28"/>
      <c r="W17" s="28"/>
      <c r="X17" s="28"/>
      <c r="Y17" s="28"/>
      <c r="Z17" s="28"/>
      <c r="AA17" s="28"/>
      <c r="AB17" s="28"/>
      <c r="AC17" s="28"/>
      <c r="AD17" s="28"/>
      <c r="AE17" s="28"/>
      <c r="AF17" s="28"/>
      <c r="AG17" s="28"/>
      <c r="AH17" s="28"/>
      <c r="AI17" s="28"/>
      <c r="AJ17" s="28"/>
      <c r="AK17" s="28"/>
      <c r="AL17" s="28"/>
    </row>
    <row r="18" spans="2:16" ht="12.75">
      <c r="B18" s="116" t="str">
        <f>'Step 2 Cashflow - Yr1 '!B18</f>
        <v>(A) TOTAL CASH INFLOW</v>
      </c>
      <c r="C18" s="140"/>
      <c r="D18" s="112">
        <f>+D13+D17</f>
        <v>5925</v>
      </c>
      <c r="E18" s="112">
        <f aca="true" t="shared" si="6" ref="E18:P18">+E13+E17</f>
        <v>4500</v>
      </c>
      <c r="F18" s="112">
        <f t="shared" si="6"/>
        <v>5925</v>
      </c>
      <c r="G18" s="112">
        <f t="shared" si="6"/>
        <v>3675</v>
      </c>
      <c r="H18" s="112">
        <f t="shared" si="6"/>
        <v>5125</v>
      </c>
      <c r="I18" s="112">
        <f t="shared" si="6"/>
        <v>4125</v>
      </c>
      <c r="J18" s="112">
        <f t="shared" si="6"/>
        <v>4300</v>
      </c>
      <c r="K18" s="112">
        <f t="shared" si="6"/>
        <v>2500</v>
      </c>
      <c r="L18" s="112">
        <f t="shared" si="6"/>
        <v>10375</v>
      </c>
      <c r="M18" s="112">
        <f t="shared" si="6"/>
        <v>10375</v>
      </c>
      <c r="N18" s="112">
        <f t="shared" si="6"/>
        <v>10625</v>
      </c>
      <c r="O18" s="112">
        <f t="shared" si="6"/>
        <v>12875</v>
      </c>
      <c r="P18" s="112">
        <f t="shared" si="6"/>
        <v>80325</v>
      </c>
    </row>
    <row r="19" spans="2:16" ht="12.75">
      <c r="B19" s="29" t="s">
        <v>40</v>
      </c>
      <c r="C19" s="141"/>
      <c r="D19" s="142"/>
      <c r="E19" s="143"/>
      <c r="F19" s="143"/>
      <c r="G19" s="143"/>
      <c r="H19" s="143"/>
      <c r="I19" s="143"/>
      <c r="J19" s="143"/>
      <c r="K19" s="143"/>
      <c r="L19" s="143"/>
      <c r="M19" s="143"/>
      <c r="N19" s="143"/>
      <c r="O19" s="143"/>
      <c r="P19" s="33"/>
    </row>
    <row r="20" spans="2:16" ht="12.75">
      <c r="B20" s="117" t="str">
        <f>'Step 2 Cashflow - Yr1 '!B20</f>
        <v>Inventory (Cost of Goods Sold - COGS)</v>
      </c>
      <c r="C20" s="144"/>
      <c r="D20" s="207"/>
      <c r="E20" s="208"/>
      <c r="F20" s="208"/>
      <c r="G20" s="208"/>
      <c r="H20" s="208"/>
      <c r="I20" s="208"/>
      <c r="J20" s="208"/>
      <c r="K20" s="208"/>
      <c r="L20" s="208"/>
      <c r="M20" s="208"/>
      <c r="N20" s="208"/>
      <c r="O20" s="208"/>
      <c r="P20" s="40"/>
    </row>
    <row r="21" spans="2:38" s="10" customFormat="1" ht="12.75">
      <c r="B21" s="109" t="str">
        <f>+B4</f>
        <v>Bronze package (2 hr session)</v>
      </c>
      <c r="C21" s="135">
        <v>0</v>
      </c>
      <c r="D21" s="151">
        <f>+$C21*D4</f>
        <v>0</v>
      </c>
      <c r="E21" s="151">
        <f aca="true" t="shared" si="7" ref="E21:O21">+$C21*E4</f>
        <v>0</v>
      </c>
      <c r="F21" s="151">
        <f t="shared" si="7"/>
        <v>0</v>
      </c>
      <c r="G21" s="151">
        <f t="shared" si="7"/>
        <v>0</v>
      </c>
      <c r="H21" s="151">
        <f t="shared" si="7"/>
        <v>0</v>
      </c>
      <c r="I21" s="151">
        <f t="shared" si="7"/>
        <v>0</v>
      </c>
      <c r="J21" s="151">
        <f t="shared" si="7"/>
        <v>0</v>
      </c>
      <c r="K21" s="151">
        <f t="shared" si="7"/>
        <v>0</v>
      </c>
      <c r="L21" s="151">
        <f t="shared" si="7"/>
        <v>0</v>
      </c>
      <c r="M21" s="151">
        <f t="shared" si="7"/>
        <v>0</v>
      </c>
      <c r="N21" s="151">
        <f t="shared" si="7"/>
        <v>0</v>
      </c>
      <c r="O21" s="151">
        <f t="shared" si="7"/>
        <v>0</v>
      </c>
      <c r="P21" s="110">
        <f>SUM(D21:O21)</f>
        <v>0</v>
      </c>
      <c r="Q21" s="28"/>
      <c r="R21" s="28"/>
      <c r="S21" s="28"/>
      <c r="T21" s="28"/>
      <c r="U21" s="28"/>
      <c r="V21" s="28"/>
      <c r="W21" s="28"/>
      <c r="X21" s="28"/>
      <c r="Y21" s="28"/>
      <c r="Z21" s="28"/>
      <c r="AA21" s="28"/>
      <c r="AB21" s="28"/>
      <c r="AC21" s="28"/>
      <c r="AD21" s="28"/>
      <c r="AE21" s="28"/>
      <c r="AF21" s="28"/>
      <c r="AG21" s="28"/>
      <c r="AH21" s="28"/>
      <c r="AI21" s="28"/>
      <c r="AJ21" s="28"/>
      <c r="AK21" s="28"/>
      <c r="AL21" s="28"/>
    </row>
    <row r="22" spans="2:38" s="10" customFormat="1" ht="12.75">
      <c r="B22" s="109" t="str">
        <f>+B5</f>
        <v>Silver package (3 hr session, un-edited)</v>
      </c>
      <c r="C22" s="135">
        <v>0</v>
      </c>
      <c r="D22" s="151">
        <f aca="true" t="shared" si="8" ref="D22:O24">+$C22*D5</f>
        <v>0</v>
      </c>
      <c r="E22" s="151">
        <f t="shared" si="8"/>
        <v>0</v>
      </c>
      <c r="F22" s="151">
        <f t="shared" si="8"/>
        <v>0</v>
      </c>
      <c r="G22" s="151">
        <f t="shared" si="8"/>
        <v>0</v>
      </c>
      <c r="H22" s="151">
        <f t="shared" si="8"/>
        <v>0</v>
      </c>
      <c r="I22" s="151">
        <f t="shared" si="8"/>
        <v>0</v>
      </c>
      <c r="J22" s="151">
        <f t="shared" si="8"/>
        <v>0</v>
      </c>
      <c r="K22" s="151">
        <f t="shared" si="8"/>
        <v>0</v>
      </c>
      <c r="L22" s="151">
        <f t="shared" si="8"/>
        <v>0</v>
      </c>
      <c r="M22" s="151">
        <f t="shared" si="8"/>
        <v>0</v>
      </c>
      <c r="N22" s="151">
        <f t="shared" si="8"/>
        <v>0</v>
      </c>
      <c r="O22" s="151">
        <f t="shared" si="8"/>
        <v>0</v>
      </c>
      <c r="P22" s="110">
        <f>SUM(D22:O22)</f>
        <v>0</v>
      </c>
      <c r="Q22" s="28"/>
      <c r="R22" s="28"/>
      <c r="S22" s="28"/>
      <c r="T22" s="28"/>
      <c r="U22" s="28"/>
      <c r="V22" s="28"/>
      <c r="W22" s="28"/>
      <c r="X22" s="28"/>
      <c r="Y22" s="28"/>
      <c r="Z22" s="28"/>
      <c r="AA22" s="28"/>
      <c r="AB22" s="28"/>
      <c r="AC22" s="28"/>
      <c r="AD22" s="28"/>
      <c r="AE22" s="28"/>
      <c r="AF22" s="28"/>
      <c r="AG22" s="28"/>
      <c r="AH22" s="28"/>
      <c r="AI22" s="28"/>
      <c r="AJ22" s="28"/>
      <c r="AK22" s="28"/>
      <c r="AL22" s="28"/>
    </row>
    <row r="23" spans="2:16" ht="12.75">
      <c r="B23" s="109" t="str">
        <f>+B6</f>
        <v>Gold package (3 hr session, edited or 4 hrs un-edited)</v>
      </c>
      <c r="C23" s="135">
        <v>0</v>
      </c>
      <c r="D23" s="151">
        <f t="shared" si="8"/>
        <v>0</v>
      </c>
      <c r="E23" s="151">
        <f t="shared" si="8"/>
        <v>0</v>
      </c>
      <c r="F23" s="151">
        <f t="shared" si="8"/>
        <v>0</v>
      </c>
      <c r="G23" s="151">
        <f t="shared" si="8"/>
        <v>0</v>
      </c>
      <c r="H23" s="151">
        <f t="shared" si="8"/>
        <v>0</v>
      </c>
      <c r="I23" s="151">
        <f t="shared" si="8"/>
        <v>0</v>
      </c>
      <c r="J23" s="151">
        <f t="shared" si="8"/>
        <v>0</v>
      </c>
      <c r="K23" s="151">
        <f t="shared" si="8"/>
        <v>0</v>
      </c>
      <c r="L23" s="151">
        <f t="shared" si="8"/>
        <v>0</v>
      </c>
      <c r="M23" s="151">
        <f t="shared" si="8"/>
        <v>0</v>
      </c>
      <c r="N23" s="151">
        <f t="shared" si="8"/>
        <v>0</v>
      </c>
      <c r="O23" s="151">
        <f t="shared" si="8"/>
        <v>0</v>
      </c>
      <c r="P23" s="110">
        <f>SUM(D23:O23)</f>
        <v>0</v>
      </c>
    </row>
    <row r="24" spans="2:17" ht="12.75">
      <c r="B24" s="109" t="str">
        <f>+B7</f>
        <v>Platinum package (5 - 8 hrs, editied)</v>
      </c>
      <c r="C24" s="135">
        <v>200</v>
      </c>
      <c r="D24" s="151">
        <f t="shared" si="8"/>
        <v>200</v>
      </c>
      <c r="E24" s="151">
        <f t="shared" si="8"/>
        <v>0</v>
      </c>
      <c r="F24" s="151">
        <f t="shared" si="8"/>
        <v>200</v>
      </c>
      <c r="G24" s="151">
        <f t="shared" si="8"/>
        <v>200</v>
      </c>
      <c r="H24" s="151">
        <f t="shared" si="8"/>
        <v>0</v>
      </c>
      <c r="I24" s="151">
        <f t="shared" si="8"/>
        <v>0</v>
      </c>
      <c r="J24" s="151">
        <f t="shared" si="8"/>
        <v>200</v>
      </c>
      <c r="K24" s="151">
        <f t="shared" si="8"/>
        <v>0</v>
      </c>
      <c r="L24" s="151">
        <f t="shared" si="8"/>
        <v>1000</v>
      </c>
      <c r="M24" s="151">
        <f t="shared" si="8"/>
        <v>1000</v>
      </c>
      <c r="N24" s="151">
        <f t="shared" si="8"/>
        <v>1000</v>
      </c>
      <c r="O24" s="151">
        <f t="shared" si="8"/>
        <v>1000</v>
      </c>
      <c r="P24" s="110">
        <f>SUM(D24:O24)</f>
        <v>4800</v>
      </c>
      <c r="Q24" s="292" t="s">
        <v>160</v>
      </c>
    </row>
    <row r="25" spans="2:16" ht="12.75">
      <c r="B25" s="116" t="str">
        <f>'Step 2 Cashflow - Yr1 '!B25</f>
        <v>(B) INVENTORY COSTS (COGS)</v>
      </c>
      <c r="C25" s="140"/>
      <c r="D25" s="112">
        <f aca="true" t="shared" si="9" ref="D25:P25">SUM(D21:D24)</f>
        <v>200</v>
      </c>
      <c r="E25" s="112">
        <f t="shared" si="9"/>
        <v>0</v>
      </c>
      <c r="F25" s="112">
        <f t="shared" si="9"/>
        <v>200</v>
      </c>
      <c r="G25" s="112">
        <f t="shared" si="9"/>
        <v>200</v>
      </c>
      <c r="H25" s="112">
        <f t="shared" si="9"/>
        <v>0</v>
      </c>
      <c r="I25" s="112">
        <f t="shared" si="9"/>
        <v>0</v>
      </c>
      <c r="J25" s="112">
        <f t="shared" si="9"/>
        <v>200</v>
      </c>
      <c r="K25" s="112">
        <f t="shared" si="9"/>
        <v>0</v>
      </c>
      <c r="L25" s="112">
        <f t="shared" si="9"/>
        <v>1000</v>
      </c>
      <c r="M25" s="112">
        <f t="shared" si="9"/>
        <v>1000</v>
      </c>
      <c r="N25" s="112">
        <f t="shared" si="9"/>
        <v>1000</v>
      </c>
      <c r="O25" s="112">
        <f t="shared" si="9"/>
        <v>1000</v>
      </c>
      <c r="P25" s="110">
        <f t="shared" si="9"/>
        <v>4800</v>
      </c>
    </row>
    <row r="26" spans="2:16" ht="12.75">
      <c r="B26" s="167" t="str">
        <f>'Step 2 Cashflow - Yr1 '!B26</f>
        <v>General Expenses</v>
      </c>
      <c r="C26" s="147"/>
      <c r="D26" s="145"/>
      <c r="E26" s="134"/>
      <c r="F26" s="134"/>
      <c r="G26" s="134"/>
      <c r="H26" s="134"/>
      <c r="I26" s="134"/>
      <c r="J26" s="134"/>
      <c r="K26" s="134"/>
      <c r="L26" s="134"/>
      <c r="M26" s="134"/>
      <c r="N26" s="134"/>
      <c r="O26" s="134"/>
      <c r="P26" s="40"/>
    </row>
    <row r="27" spans="2:16" ht="12.75">
      <c r="B27" s="167" t="str">
        <f>'Step 2 Cashflow - Yr1 '!B27</f>
        <v>Owner's draw/salary</v>
      </c>
      <c r="C27" s="137"/>
      <c r="D27" s="208">
        <v>1500</v>
      </c>
      <c r="E27" s="208">
        <v>1500</v>
      </c>
      <c r="F27" s="208">
        <v>1500</v>
      </c>
      <c r="G27" s="208">
        <v>2000</v>
      </c>
      <c r="H27" s="208">
        <v>2000</v>
      </c>
      <c r="I27" s="208">
        <v>2000</v>
      </c>
      <c r="J27" s="208">
        <v>2000</v>
      </c>
      <c r="K27" s="139">
        <v>2000</v>
      </c>
      <c r="L27" s="208">
        <v>2000</v>
      </c>
      <c r="M27" s="208">
        <v>2000</v>
      </c>
      <c r="N27" s="208">
        <v>2000</v>
      </c>
      <c r="O27" s="208">
        <v>2000</v>
      </c>
      <c r="P27" s="110">
        <f aca="true" t="shared" si="10" ref="P27:P43">SUM(D27:O27)</f>
        <v>22500</v>
      </c>
    </row>
    <row r="28" spans="2:16" ht="12.75">
      <c r="B28" s="167" t="str">
        <f>'Step 2 Cashflow - Yr1 '!B28</f>
        <v>Employee/contractor</v>
      </c>
      <c r="C28" s="137"/>
      <c r="D28" s="208"/>
      <c r="E28" s="208"/>
      <c r="F28" s="208"/>
      <c r="G28" s="208"/>
      <c r="H28" s="208"/>
      <c r="I28" s="208"/>
      <c r="J28" s="208"/>
      <c r="K28" s="208"/>
      <c r="L28" s="208"/>
      <c r="M28" s="208"/>
      <c r="N28" s="208">
        <v>500</v>
      </c>
      <c r="O28" s="208">
        <v>500</v>
      </c>
      <c r="P28" s="110">
        <f t="shared" si="10"/>
        <v>1000</v>
      </c>
    </row>
    <row r="29" spans="2:16" ht="12.75">
      <c r="B29" s="167" t="str">
        <f>'Step 2 Cashflow - Yr1 '!B29</f>
        <v>Legal</v>
      </c>
      <c r="C29" s="137"/>
      <c r="D29" s="208">
        <v>0</v>
      </c>
      <c r="E29" s="208">
        <v>0</v>
      </c>
      <c r="F29" s="208">
        <v>0</v>
      </c>
      <c r="G29" s="208">
        <v>0</v>
      </c>
      <c r="H29" s="208">
        <v>0</v>
      </c>
      <c r="I29" s="208">
        <v>0</v>
      </c>
      <c r="J29" s="208">
        <v>0</v>
      </c>
      <c r="K29" s="208">
        <v>0</v>
      </c>
      <c r="L29" s="208">
        <v>0</v>
      </c>
      <c r="M29" s="208">
        <v>0</v>
      </c>
      <c r="N29" s="208">
        <v>200</v>
      </c>
      <c r="O29" s="208">
        <v>0</v>
      </c>
      <c r="P29" s="110">
        <f t="shared" si="10"/>
        <v>200</v>
      </c>
    </row>
    <row r="30" spans="2:16" ht="12.75">
      <c r="B30" s="167" t="str">
        <f>'Step 2 Cashflow - Yr1 '!B30</f>
        <v>Accounting</v>
      </c>
      <c r="C30" s="137"/>
      <c r="D30" s="208">
        <v>0</v>
      </c>
      <c r="E30" s="208">
        <v>0</v>
      </c>
      <c r="F30" s="208">
        <v>200</v>
      </c>
      <c r="G30" s="208">
        <v>0</v>
      </c>
      <c r="H30" s="208">
        <v>0</v>
      </c>
      <c r="I30" s="208"/>
      <c r="J30" s="208">
        <v>0</v>
      </c>
      <c r="K30" s="208">
        <v>400</v>
      </c>
      <c r="L30" s="208"/>
      <c r="M30" s="208">
        <v>0</v>
      </c>
      <c r="N30" s="208">
        <v>0</v>
      </c>
      <c r="O30" s="208"/>
      <c r="P30" s="110">
        <f t="shared" si="10"/>
        <v>600</v>
      </c>
    </row>
    <row r="31" spans="2:16" ht="12.75">
      <c r="B31" s="167" t="str">
        <f>'Step 2 Cashflow - Yr1 '!B31</f>
        <v>Advertising and promotion</v>
      </c>
      <c r="C31" s="137"/>
      <c r="D31" s="208"/>
      <c r="E31" s="208"/>
      <c r="F31" s="208"/>
      <c r="G31" s="208"/>
      <c r="H31" s="208"/>
      <c r="I31" s="208"/>
      <c r="J31" s="208"/>
      <c r="K31" s="208">
        <v>500</v>
      </c>
      <c r="L31" s="208"/>
      <c r="M31" s="208"/>
      <c r="N31" s="208"/>
      <c r="O31" s="208"/>
      <c r="P31" s="110">
        <f t="shared" si="10"/>
        <v>500</v>
      </c>
    </row>
    <row r="32" spans="2:16" ht="12.75">
      <c r="B32" s="167" t="str">
        <f>'Step 2 Cashflow - Yr1 '!B32</f>
        <v>Rent</v>
      </c>
      <c r="C32" s="137"/>
      <c r="D32" s="208">
        <v>1000</v>
      </c>
      <c r="E32" s="208">
        <v>1000</v>
      </c>
      <c r="F32" s="208">
        <v>1000</v>
      </c>
      <c r="G32" s="208">
        <v>1000</v>
      </c>
      <c r="H32" s="208">
        <v>1000</v>
      </c>
      <c r="I32" s="208">
        <v>1000</v>
      </c>
      <c r="J32" s="208">
        <v>1000</v>
      </c>
      <c r="K32" s="208">
        <v>1000</v>
      </c>
      <c r="L32" s="208">
        <v>1000</v>
      </c>
      <c r="M32" s="208">
        <v>1000</v>
      </c>
      <c r="N32" s="208">
        <v>1000</v>
      </c>
      <c r="O32" s="208">
        <v>1000</v>
      </c>
      <c r="P32" s="110">
        <f t="shared" si="10"/>
        <v>12000</v>
      </c>
    </row>
    <row r="33" spans="2:16" ht="12.75">
      <c r="B33" s="167" t="str">
        <f>'Step 2 Cashflow - Yr1 '!B33</f>
        <v>Property taxes</v>
      </c>
      <c r="C33" s="137"/>
      <c r="D33" s="208">
        <v>0</v>
      </c>
      <c r="E33" s="208">
        <v>0</v>
      </c>
      <c r="F33" s="208">
        <v>0</v>
      </c>
      <c r="G33" s="208">
        <v>0</v>
      </c>
      <c r="H33" s="208">
        <v>0</v>
      </c>
      <c r="I33" s="208">
        <v>0</v>
      </c>
      <c r="J33" s="208">
        <v>0</v>
      </c>
      <c r="K33" s="208">
        <v>0</v>
      </c>
      <c r="L33" s="208">
        <v>0</v>
      </c>
      <c r="M33" s="208">
        <v>0</v>
      </c>
      <c r="N33" s="208">
        <v>0</v>
      </c>
      <c r="O33" s="208">
        <v>0</v>
      </c>
      <c r="P33" s="110">
        <f t="shared" si="10"/>
        <v>0</v>
      </c>
    </row>
    <row r="34" spans="2:16" ht="12.75">
      <c r="B34" s="167" t="str">
        <f>'Step 2 Cashflow - Yr1 '!B34</f>
        <v>Utilities</v>
      </c>
      <c r="C34" s="137"/>
      <c r="D34" s="208">
        <v>120</v>
      </c>
      <c r="E34" s="208">
        <v>120</v>
      </c>
      <c r="F34" s="208">
        <v>120</v>
      </c>
      <c r="G34" s="208">
        <v>120</v>
      </c>
      <c r="H34" s="208">
        <v>120</v>
      </c>
      <c r="I34" s="208">
        <v>120</v>
      </c>
      <c r="J34" s="208">
        <v>120</v>
      </c>
      <c r="K34" s="208">
        <v>120</v>
      </c>
      <c r="L34" s="208">
        <v>120</v>
      </c>
      <c r="M34" s="208">
        <v>120</v>
      </c>
      <c r="N34" s="208">
        <v>120</v>
      </c>
      <c r="O34" s="208">
        <v>120</v>
      </c>
      <c r="P34" s="110">
        <f t="shared" si="10"/>
        <v>1440</v>
      </c>
    </row>
    <row r="35" spans="2:16" ht="12.75">
      <c r="B35" s="167" t="str">
        <f>'Step 2 Cashflow - Yr1 '!B35</f>
        <v>Insurance</v>
      </c>
      <c r="C35" s="137"/>
      <c r="D35" s="208">
        <v>100</v>
      </c>
      <c r="E35" s="208">
        <v>100</v>
      </c>
      <c r="F35" s="208">
        <v>100</v>
      </c>
      <c r="G35" s="208">
        <v>100</v>
      </c>
      <c r="H35" s="208">
        <v>100</v>
      </c>
      <c r="I35" s="208">
        <v>100</v>
      </c>
      <c r="J35" s="208">
        <v>100</v>
      </c>
      <c r="K35" s="208">
        <v>100</v>
      </c>
      <c r="L35" s="208">
        <v>100</v>
      </c>
      <c r="M35" s="208">
        <v>100</v>
      </c>
      <c r="N35" s="208">
        <v>100</v>
      </c>
      <c r="O35" s="208">
        <v>100</v>
      </c>
      <c r="P35" s="110">
        <f t="shared" si="10"/>
        <v>1200</v>
      </c>
    </row>
    <row r="36" spans="2:16" ht="12.75">
      <c r="B36" s="167" t="str">
        <f>'Step 2 Cashflow - Yr1 '!B36</f>
        <v>Bank Charges</v>
      </c>
      <c r="C36" s="137"/>
      <c r="D36" s="208">
        <v>30</v>
      </c>
      <c r="E36" s="208">
        <v>30</v>
      </c>
      <c r="F36" s="208">
        <v>30</v>
      </c>
      <c r="G36" s="208">
        <v>30</v>
      </c>
      <c r="H36" s="208">
        <v>30</v>
      </c>
      <c r="I36" s="208">
        <v>30</v>
      </c>
      <c r="J36" s="208">
        <v>30</v>
      </c>
      <c r="K36" s="208">
        <v>30</v>
      </c>
      <c r="L36" s="208">
        <v>30</v>
      </c>
      <c r="M36" s="208">
        <v>30</v>
      </c>
      <c r="N36" s="208">
        <v>30</v>
      </c>
      <c r="O36" s="208">
        <v>30</v>
      </c>
      <c r="P36" s="110">
        <f t="shared" si="10"/>
        <v>360</v>
      </c>
    </row>
    <row r="37" spans="2:16" ht="12.75">
      <c r="B37" s="167" t="str">
        <f>'Step 2 Cashflow - Yr1 '!B37</f>
        <v>Office supplies &amp; postage</v>
      </c>
      <c r="C37" s="137"/>
      <c r="D37" s="208">
        <v>50</v>
      </c>
      <c r="E37" s="208">
        <v>50</v>
      </c>
      <c r="F37" s="208">
        <v>50</v>
      </c>
      <c r="G37" s="208">
        <v>50</v>
      </c>
      <c r="H37" s="208">
        <v>50</v>
      </c>
      <c r="I37" s="208">
        <v>50</v>
      </c>
      <c r="J37" s="208">
        <v>50</v>
      </c>
      <c r="K37" s="208">
        <v>50</v>
      </c>
      <c r="L37" s="208">
        <v>50</v>
      </c>
      <c r="M37" s="208">
        <v>50</v>
      </c>
      <c r="N37" s="208">
        <v>50</v>
      </c>
      <c r="O37" s="208">
        <v>50</v>
      </c>
      <c r="P37" s="110">
        <f t="shared" si="10"/>
        <v>600</v>
      </c>
    </row>
    <row r="38" spans="2:16" ht="12.75">
      <c r="B38" s="167" t="str">
        <f>'Step 2 Cashflow - Yr1 '!B38</f>
        <v>Telephone &amp; Internet</v>
      </c>
      <c r="C38" s="137"/>
      <c r="D38" s="208">
        <v>150</v>
      </c>
      <c r="E38" s="208">
        <v>150</v>
      </c>
      <c r="F38" s="208">
        <v>150</v>
      </c>
      <c r="G38" s="208">
        <v>150</v>
      </c>
      <c r="H38" s="208">
        <v>150</v>
      </c>
      <c r="I38" s="208">
        <v>150</v>
      </c>
      <c r="J38" s="208">
        <v>150</v>
      </c>
      <c r="K38" s="208">
        <v>150</v>
      </c>
      <c r="L38" s="208">
        <v>150</v>
      </c>
      <c r="M38" s="208">
        <v>150</v>
      </c>
      <c r="N38" s="208">
        <v>150</v>
      </c>
      <c r="O38" s="208">
        <v>150</v>
      </c>
      <c r="P38" s="110">
        <f t="shared" si="10"/>
        <v>1800</v>
      </c>
    </row>
    <row r="39" spans="2:16" ht="12.75">
      <c r="B39" s="167" t="str">
        <f>'Step 2 Cashflow - Yr1 '!B39</f>
        <v>Alarm System</v>
      </c>
      <c r="C39" s="137"/>
      <c r="D39" s="208">
        <v>80</v>
      </c>
      <c r="E39" s="208">
        <v>80</v>
      </c>
      <c r="F39" s="208">
        <v>80</v>
      </c>
      <c r="G39" s="208">
        <v>80</v>
      </c>
      <c r="H39" s="208">
        <v>80</v>
      </c>
      <c r="I39" s="208">
        <v>80</v>
      </c>
      <c r="J39" s="208">
        <v>80</v>
      </c>
      <c r="K39" s="208">
        <v>80</v>
      </c>
      <c r="L39" s="208">
        <v>80</v>
      </c>
      <c r="M39" s="208">
        <v>80</v>
      </c>
      <c r="N39" s="208">
        <v>80</v>
      </c>
      <c r="O39" s="208">
        <v>80</v>
      </c>
      <c r="P39" s="110">
        <f t="shared" si="10"/>
        <v>960</v>
      </c>
    </row>
    <row r="40" spans="2:16" ht="12.75">
      <c r="B40" s="167" t="str">
        <f>'Step 2 Cashflow - Yr1 '!B40</f>
        <v>Subscriptions &amp; Memberships</v>
      </c>
      <c r="C40" s="137"/>
      <c r="D40" s="208">
        <v>0</v>
      </c>
      <c r="E40" s="208">
        <v>0</v>
      </c>
      <c r="F40" s="208"/>
      <c r="G40" s="208">
        <v>0</v>
      </c>
      <c r="H40" s="208">
        <v>0</v>
      </c>
      <c r="I40" s="208">
        <v>500</v>
      </c>
      <c r="J40" s="208">
        <v>0</v>
      </c>
      <c r="K40" s="208">
        <v>0</v>
      </c>
      <c r="L40" s="208">
        <v>500</v>
      </c>
      <c r="M40" s="208">
        <v>0</v>
      </c>
      <c r="N40" s="208">
        <v>0</v>
      </c>
      <c r="O40" s="208">
        <v>500</v>
      </c>
      <c r="P40" s="110">
        <f t="shared" si="10"/>
        <v>1500</v>
      </c>
    </row>
    <row r="41" spans="2:16" ht="12.75">
      <c r="B41" s="167" t="str">
        <f>'Step 2 Cashflow - Yr1 '!B41</f>
        <v>Training</v>
      </c>
      <c r="C41" s="137"/>
      <c r="D41" s="208">
        <v>0</v>
      </c>
      <c r="E41" s="208">
        <v>0</v>
      </c>
      <c r="F41" s="208"/>
      <c r="G41" s="208">
        <v>0</v>
      </c>
      <c r="H41" s="208">
        <v>0</v>
      </c>
      <c r="I41" s="208">
        <v>500</v>
      </c>
      <c r="J41" s="208">
        <v>0</v>
      </c>
      <c r="K41" s="208">
        <v>0</v>
      </c>
      <c r="L41" s="208"/>
      <c r="M41" s="208">
        <v>0</v>
      </c>
      <c r="N41" s="208">
        <v>0</v>
      </c>
      <c r="O41" s="208">
        <v>500</v>
      </c>
      <c r="P41" s="110">
        <f t="shared" si="10"/>
        <v>1000</v>
      </c>
    </row>
    <row r="42" spans="2:16" ht="12.75">
      <c r="B42" s="39"/>
      <c r="C42" s="137"/>
      <c r="D42" s="134"/>
      <c r="E42" s="134"/>
      <c r="F42" s="134"/>
      <c r="G42" s="134"/>
      <c r="H42" s="134"/>
      <c r="I42" s="134"/>
      <c r="J42" s="134"/>
      <c r="K42" s="134"/>
      <c r="L42" s="134"/>
      <c r="M42" s="134"/>
      <c r="N42" s="134"/>
      <c r="O42" s="134"/>
      <c r="P42" s="110"/>
    </row>
    <row r="43" spans="2:16" ht="12.75">
      <c r="B43" s="126" t="str">
        <f>'Step 2 Cashflow - Yr1 '!B43</f>
        <v>     (C) TOTAL GENERAL EXPENSES </v>
      </c>
      <c r="C43" s="144"/>
      <c r="D43" s="112">
        <f aca="true" t="shared" si="11" ref="D43:O43">SUM(D27:D42)</f>
        <v>3030</v>
      </c>
      <c r="E43" s="112">
        <f t="shared" si="11"/>
        <v>3030</v>
      </c>
      <c r="F43" s="112">
        <f t="shared" si="11"/>
        <v>3230</v>
      </c>
      <c r="G43" s="112">
        <f t="shared" si="11"/>
        <v>3530</v>
      </c>
      <c r="H43" s="112">
        <f t="shared" si="11"/>
        <v>3530</v>
      </c>
      <c r="I43" s="112">
        <f t="shared" si="11"/>
        <v>4530</v>
      </c>
      <c r="J43" s="112">
        <f t="shared" si="11"/>
        <v>3530</v>
      </c>
      <c r="K43" s="112">
        <f t="shared" si="11"/>
        <v>4430</v>
      </c>
      <c r="L43" s="112">
        <f t="shared" si="11"/>
        <v>4030</v>
      </c>
      <c r="M43" s="112">
        <f t="shared" si="11"/>
        <v>3530</v>
      </c>
      <c r="N43" s="112">
        <f t="shared" si="11"/>
        <v>4230</v>
      </c>
      <c r="O43" s="112">
        <f t="shared" si="11"/>
        <v>5030</v>
      </c>
      <c r="P43" s="110">
        <f t="shared" si="10"/>
        <v>45660</v>
      </c>
    </row>
    <row r="44" spans="2:38" s="10" customFormat="1" ht="12.75">
      <c r="B44" s="117" t="str">
        <f>'Step 2 Cashflow - Yr1 '!B44</f>
        <v>Other disbursements </v>
      </c>
      <c r="C44" s="148"/>
      <c r="D44" s="134"/>
      <c r="E44" s="134"/>
      <c r="F44" s="134"/>
      <c r="G44" s="134"/>
      <c r="H44" s="134"/>
      <c r="I44" s="134"/>
      <c r="J44" s="134"/>
      <c r="K44" s="134"/>
      <c r="L44" s="134"/>
      <c r="M44" s="134"/>
      <c r="N44" s="134"/>
      <c r="O44" s="134"/>
      <c r="P44" s="40"/>
      <c r="Q44" s="28"/>
      <c r="R44" s="28"/>
      <c r="S44" s="28"/>
      <c r="T44" s="28"/>
      <c r="U44" s="28"/>
      <c r="V44" s="28"/>
      <c r="W44" s="28"/>
      <c r="X44" s="28"/>
      <c r="Y44" s="28"/>
      <c r="Z44" s="28"/>
      <c r="AA44" s="28"/>
      <c r="AB44" s="28"/>
      <c r="AC44" s="28"/>
      <c r="AD44" s="28"/>
      <c r="AE44" s="28"/>
      <c r="AF44" s="28"/>
      <c r="AG44" s="28"/>
      <c r="AH44" s="28"/>
      <c r="AI44" s="28"/>
      <c r="AJ44" s="28"/>
      <c r="AK44" s="28"/>
      <c r="AL44" s="28"/>
    </row>
    <row r="45" spans="2:38" s="10" customFormat="1" ht="12.75">
      <c r="B45" s="109" t="str">
        <f>'Step 2 Cashflow - Yr1 '!B45</f>
        <v>Start-up Costs</v>
      </c>
      <c r="C45" s="149"/>
      <c r="D45" s="138"/>
      <c r="E45" s="134"/>
      <c r="F45" s="134"/>
      <c r="G45" s="134"/>
      <c r="H45" s="134"/>
      <c r="I45" s="134"/>
      <c r="J45" s="134"/>
      <c r="K45" s="134"/>
      <c r="L45" s="134"/>
      <c r="M45" s="134"/>
      <c r="N45" s="134"/>
      <c r="O45" s="134"/>
      <c r="P45" s="110">
        <f aca="true" t="shared" si="12" ref="P45:P50">SUM(D45:O45)</f>
        <v>0</v>
      </c>
      <c r="Q45" s="28"/>
      <c r="R45" s="28"/>
      <c r="S45" s="28"/>
      <c r="T45" s="28"/>
      <c r="U45" s="28"/>
      <c r="V45" s="28"/>
      <c r="W45" s="28"/>
      <c r="X45" s="28"/>
      <c r="Y45" s="28"/>
      <c r="Z45" s="28"/>
      <c r="AA45" s="28"/>
      <c r="AB45" s="28"/>
      <c r="AC45" s="28"/>
      <c r="AD45" s="28"/>
      <c r="AE45" s="28"/>
      <c r="AF45" s="28"/>
      <c r="AG45" s="28"/>
      <c r="AH45" s="28"/>
      <c r="AI45" s="28"/>
      <c r="AJ45" s="28"/>
      <c r="AK45" s="28"/>
      <c r="AL45" s="28"/>
    </row>
    <row r="46" spans="2:38" s="10" customFormat="1" ht="12.75">
      <c r="B46" s="236" t="str">
        <f>'Step 2 Cashflow - Yr1 '!B46</f>
        <v>Income Tax</v>
      </c>
      <c r="C46" s="137"/>
      <c r="D46" s="134"/>
      <c r="E46" s="134"/>
      <c r="F46" s="134"/>
      <c r="G46" s="134"/>
      <c r="H46" s="134"/>
      <c r="I46" s="134"/>
      <c r="J46" s="134"/>
      <c r="K46" s="225"/>
      <c r="L46" s="134"/>
      <c r="M46" s="134"/>
      <c r="N46" s="134"/>
      <c r="O46" s="238">
        <f>-'Income Statement'!D43</f>
        <v>7466.25</v>
      </c>
      <c r="P46" s="110">
        <f>SUM(D46:O46)</f>
        <v>7466.25</v>
      </c>
      <c r="Q46" s="28"/>
      <c r="R46" s="28"/>
      <c r="S46" s="28"/>
      <c r="T46" s="28"/>
      <c r="U46" s="28"/>
      <c r="V46" s="28"/>
      <c r="W46" s="28"/>
      <c r="X46" s="28"/>
      <c r="Y46" s="28"/>
      <c r="Z46" s="28"/>
      <c r="AA46" s="28"/>
      <c r="AB46" s="28"/>
      <c r="AC46" s="28"/>
      <c r="AD46" s="28"/>
      <c r="AE46" s="28"/>
      <c r="AF46" s="28"/>
      <c r="AG46" s="28"/>
      <c r="AH46" s="28"/>
      <c r="AI46" s="28"/>
      <c r="AJ46" s="28"/>
      <c r="AK46" s="28"/>
      <c r="AL46" s="28"/>
    </row>
    <row r="47" spans="2:38" s="10" customFormat="1" ht="12.75">
      <c r="B47" s="109" t="str">
        <f>'Step 2 Cashflow - Yr1 '!B47</f>
        <v>(?) Loan - Interest Payment + Admin Fee</v>
      </c>
      <c r="C47" s="137"/>
      <c r="D47" s="222"/>
      <c r="E47" s="222"/>
      <c r="F47" s="222"/>
      <c r="G47" s="222"/>
      <c r="H47" s="222"/>
      <c r="I47" s="222"/>
      <c r="J47" s="222"/>
      <c r="K47" s="222"/>
      <c r="L47" s="222"/>
      <c r="M47" s="222"/>
      <c r="N47" s="222"/>
      <c r="O47" s="222"/>
      <c r="P47" s="110">
        <f t="shared" si="12"/>
        <v>0</v>
      </c>
      <c r="Q47" s="28"/>
      <c r="R47" s="28"/>
      <c r="S47" s="28"/>
      <c r="T47" s="28"/>
      <c r="U47" s="28"/>
      <c r="V47" s="28"/>
      <c r="W47" s="28"/>
      <c r="X47" s="28"/>
      <c r="Y47" s="28"/>
      <c r="Z47" s="28"/>
      <c r="AA47" s="28"/>
      <c r="AB47" s="28"/>
      <c r="AC47" s="28"/>
      <c r="AD47" s="28"/>
      <c r="AE47" s="28"/>
      <c r="AF47" s="28"/>
      <c r="AG47" s="28"/>
      <c r="AH47" s="28"/>
      <c r="AI47" s="28"/>
      <c r="AJ47" s="28"/>
      <c r="AK47" s="28"/>
      <c r="AL47" s="28"/>
    </row>
    <row r="48" spans="2:38" s="10" customFormat="1" ht="12.75">
      <c r="B48" s="109" t="str">
        <f>'Step 2 Cashflow - Yr1 '!B48</f>
        <v>(?) Loan - Principal Payment</v>
      </c>
      <c r="C48" s="137"/>
      <c r="D48" s="223"/>
      <c r="E48" s="223"/>
      <c r="F48" s="223"/>
      <c r="G48" s="223"/>
      <c r="H48" s="223"/>
      <c r="I48" s="223"/>
      <c r="J48" s="223"/>
      <c r="K48" s="223"/>
      <c r="L48" s="223"/>
      <c r="M48" s="223"/>
      <c r="N48" s="223"/>
      <c r="O48" s="223"/>
      <c r="P48" s="110">
        <f t="shared" si="12"/>
        <v>0</v>
      </c>
      <c r="Q48" s="28"/>
      <c r="R48" s="28"/>
      <c r="S48" s="28"/>
      <c r="T48" s="28"/>
      <c r="U48" s="28"/>
      <c r="V48" s="28"/>
      <c r="W48" s="28"/>
      <c r="X48" s="28"/>
      <c r="Y48" s="28"/>
      <c r="Z48" s="28"/>
      <c r="AA48" s="28"/>
      <c r="AB48" s="28"/>
      <c r="AC48" s="28"/>
      <c r="AD48" s="28"/>
      <c r="AE48" s="28"/>
      <c r="AF48" s="28"/>
      <c r="AG48" s="28"/>
      <c r="AH48" s="28"/>
      <c r="AI48" s="28"/>
      <c r="AJ48" s="28"/>
      <c r="AK48" s="28"/>
      <c r="AL48" s="28"/>
    </row>
    <row r="49" spans="2:38" s="10" customFormat="1" ht="12.75">
      <c r="B49" s="109" t="str">
        <f>'Step 2 Cashflow - Yr1 '!B49</f>
        <v>(?) - Interest Payment</v>
      </c>
      <c r="C49" s="137"/>
      <c r="D49" s="223"/>
      <c r="E49" s="223"/>
      <c r="F49" s="223"/>
      <c r="G49" s="223"/>
      <c r="H49" s="223"/>
      <c r="I49" s="223"/>
      <c r="J49" s="223"/>
      <c r="K49" s="223"/>
      <c r="L49" s="223"/>
      <c r="M49" s="223"/>
      <c r="N49" s="223"/>
      <c r="O49" s="223"/>
      <c r="P49" s="110">
        <f t="shared" si="12"/>
        <v>0</v>
      </c>
      <c r="Q49" s="28"/>
      <c r="R49" s="28"/>
      <c r="S49" s="28"/>
      <c r="T49" s="28"/>
      <c r="U49" s="28"/>
      <c r="V49" s="28"/>
      <c r="W49" s="28"/>
      <c r="X49" s="28"/>
      <c r="Y49" s="28"/>
      <c r="Z49" s="28"/>
      <c r="AA49" s="28"/>
      <c r="AB49" s="28"/>
      <c r="AC49" s="28"/>
      <c r="AD49" s="28"/>
      <c r="AE49" s="28"/>
      <c r="AF49" s="28"/>
      <c r="AG49" s="28"/>
      <c r="AH49" s="28"/>
      <c r="AI49" s="28"/>
      <c r="AJ49" s="28"/>
      <c r="AK49" s="28"/>
      <c r="AL49" s="28"/>
    </row>
    <row r="50" spans="2:16" ht="12.75">
      <c r="B50" s="109" t="str">
        <f>'Step 2 Cashflow - Yr1 '!B50</f>
        <v>(?) - Principal Payment</v>
      </c>
      <c r="C50" s="137"/>
      <c r="D50" s="223"/>
      <c r="E50" s="223"/>
      <c r="F50" s="223"/>
      <c r="G50" s="223"/>
      <c r="H50" s="223"/>
      <c r="I50" s="223"/>
      <c r="J50" s="223"/>
      <c r="K50" s="223"/>
      <c r="L50" s="223"/>
      <c r="M50" s="223"/>
      <c r="N50" s="223"/>
      <c r="O50" s="223"/>
      <c r="P50" s="110">
        <f t="shared" si="12"/>
        <v>0</v>
      </c>
    </row>
    <row r="51" spans="2:16" ht="12.75">
      <c r="B51" s="126" t="str">
        <f>'Step 2 Cashflow - Yr1 '!B51</f>
        <v>     (D) TOTAL OTHER DISBURSEMENTS </v>
      </c>
      <c r="C51" s="144"/>
      <c r="D51" s="112">
        <f>SUM(D45:D50)</f>
        <v>0</v>
      </c>
      <c r="E51" s="112">
        <f>SUM(E46:E50)</f>
        <v>0</v>
      </c>
      <c r="F51" s="112">
        <f>SUM(F46:F50)</f>
        <v>0</v>
      </c>
      <c r="G51" s="112">
        <f aca="true" t="shared" si="13" ref="G51:O51">SUM(G46:G50)</f>
        <v>0</v>
      </c>
      <c r="H51" s="112">
        <f t="shared" si="13"/>
        <v>0</v>
      </c>
      <c r="I51" s="112">
        <f t="shared" si="13"/>
        <v>0</v>
      </c>
      <c r="J51" s="112">
        <f t="shared" si="13"/>
        <v>0</v>
      </c>
      <c r="K51" s="112">
        <f t="shared" si="13"/>
        <v>0</v>
      </c>
      <c r="L51" s="112">
        <f t="shared" si="13"/>
        <v>0</v>
      </c>
      <c r="M51" s="112">
        <f t="shared" si="13"/>
        <v>0</v>
      </c>
      <c r="N51" s="112">
        <f t="shared" si="13"/>
        <v>0</v>
      </c>
      <c r="O51" s="112">
        <f t="shared" si="13"/>
        <v>7466.25</v>
      </c>
      <c r="P51" s="110">
        <f>SUM(P46:P50)</f>
        <v>7466.25</v>
      </c>
    </row>
    <row r="52" spans="2:38" s="10" customFormat="1" ht="12.75">
      <c r="B52" s="126" t="str">
        <f>'Step 2 Cashflow - Yr1 '!B52</f>
        <v>(E) TOTAL CASH OUTFLOW (B+C+D) </v>
      </c>
      <c r="C52" s="144"/>
      <c r="D52" s="112">
        <f aca="true" t="shared" si="14" ref="D52:O52">+D25+D43+D51</f>
        <v>3230</v>
      </c>
      <c r="E52" s="112">
        <f t="shared" si="14"/>
        <v>3030</v>
      </c>
      <c r="F52" s="112">
        <f t="shared" si="14"/>
        <v>3430</v>
      </c>
      <c r="G52" s="112">
        <f t="shared" si="14"/>
        <v>3730</v>
      </c>
      <c r="H52" s="112">
        <f t="shared" si="14"/>
        <v>3530</v>
      </c>
      <c r="I52" s="112">
        <f t="shared" si="14"/>
        <v>4530</v>
      </c>
      <c r="J52" s="112">
        <f t="shared" si="14"/>
        <v>3730</v>
      </c>
      <c r="K52" s="112">
        <f t="shared" si="14"/>
        <v>4430</v>
      </c>
      <c r="L52" s="112">
        <f t="shared" si="14"/>
        <v>5030</v>
      </c>
      <c r="M52" s="112">
        <f t="shared" si="14"/>
        <v>4530</v>
      </c>
      <c r="N52" s="112">
        <f t="shared" si="14"/>
        <v>5230</v>
      </c>
      <c r="O52" s="112">
        <f t="shared" si="14"/>
        <v>13496.25</v>
      </c>
      <c r="P52" s="110">
        <f>+P25+P43+P51</f>
        <v>57926.25</v>
      </c>
      <c r="Q52" s="28"/>
      <c r="R52" s="28"/>
      <c r="S52" s="28"/>
      <c r="T52" s="28"/>
      <c r="U52" s="28"/>
      <c r="V52" s="28"/>
      <c r="W52" s="28"/>
      <c r="X52" s="28"/>
      <c r="Y52" s="28"/>
      <c r="Z52" s="28"/>
      <c r="AA52" s="28"/>
      <c r="AB52" s="28"/>
      <c r="AC52" s="28"/>
      <c r="AD52" s="28"/>
      <c r="AE52" s="28"/>
      <c r="AF52" s="28"/>
      <c r="AG52" s="28"/>
      <c r="AH52" s="28"/>
      <c r="AI52" s="28"/>
      <c r="AJ52" s="28"/>
      <c r="AK52" s="28"/>
      <c r="AL52" s="28"/>
    </row>
    <row r="53" spans="2:16" ht="12.75">
      <c r="B53" s="29"/>
      <c r="C53" s="141"/>
      <c r="D53" s="48"/>
      <c r="E53" s="48"/>
      <c r="F53" s="48"/>
      <c r="G53" s="48"/>
      <c r="H53" s="48"/>
      <c r="I53" s="48"/>
      <c r="J53" s="48"/>
      <c r="K53" s="48"/>
      <c r="L53" s="48"/>
      <c r="M53" s="48"/>
      <c r="N53" s="48"/>
      <c r="O53" s="48"/>
      <c r="P53" s="33"/>
    </row>
    <row r="54" spans="2:16" ht="12.75">
      <c r="B54" s="126" t="str">
        <f>'Step 2 Cashflow - Yr1 '!B54</f>
        <v>(F)  NET CASHFLOW (A-E) </v>
      </c>
      <c r="C54" s="144"/>
      <c r="D54" s="112">
        <f aca="true" t="shared" si="15" ref="D54:O54">+D18-D52</f>
        <v>2695</v>
      </c>
      <c r="E54" s="112">
        <f t="shared" si="15"/>
        <v>1470</v>
      </c>
      <c r="F54" s="112">
        <f t="shared" si="15"/>
        <v>2495</v>
      </c>
      <c r="G54" s="112">
        <f t="shared" si="15"/>
        <v>-55</v>
      </c>
      <c r="H54" s="112">
        <f t="shared" si="15"/>
        <v>1595</v>
      </c>
      <c r="I54" s="112">
        <f t="shared" si="15"/>
        <v>-405</v>
      </c>
      <c r="J54" s="112">
        <f t="shared" si="15"/>
        <v>570</v>
      </c>
      <c r="K54" s="112">
        <f t="shared" si="15"/>
        <v>-1930</v>
      </c>
      <c r="L54" s="112">
        <f t="shared" si="15"/>
        <v>5345</v>
      </c>
      <c r="M54" s="112">
        <f t="shared" si="15"/>
        <v>5845</v>
      </c>
      <c r="N54" s="112">
        <f t="shared" si="15"/>
        <v>5395</v>
      </c>
      <c r="O54" s="112">
        <f t="shared" si="15"/>
        <v>-621.25</v>
      </c>
      <c r="P54" s="110">
        <f>P18-P52</f>
        <v>22398.75</v>
      </c>
    </row>
    <row r="55" spans="2:16" ht="12.75">
      <c r="B55" s="29"/>
      <c r="C55" s="141"/>
      <c r="D55" s="48"/>
      <c r="E55" s="48"/>
      <c r="F55" s="48"/>
      <c r="G55" s="48"/>
      <c r="H55" s="48"/>
      <c r="I55" s="48"/>
      <c r="J55" s="48"/>
      <c r="K55" s="48"/>
      <c r="L55" s="48"/>
      <c r="M55" s="48"/>
      <c r="N55" s="48"/>
      <c r="O55" s="48"/>
      <c r="P55" s="33"/>
    </row>
    <row r="56" spans="2:38" s="10" customFormat="1" ht="13.5" thickBot="1">
      <c r="B56" s="126" t="str">
        <f>'Step 2 Cashflow - Yr1 '!B56</f>
        <v>(G)  CASH FROM PREVIOUS PERIOD</v>
      </c>
      <c r="C56" s="144"/>
      <c r="D56" s="114">
        <f>'Step 2 Cashflow - Yr1 '!O58</f>
        <v>24973.75</v>
      </c>
      <c r="E56" s="112">
        <f aca="true" t="shared" si="16" ref="E56:O56">+D58</f>
        <v>27668.75</v>
      </c>
      <c r="F56" s="112">
        <f t="shared" si="16"/>
        <v>29138.75</v>
      </c>
      <c r="G56" s="112">
        <f t="shared" si="16"/>
        <v>31633.75</v>
      </c>
      <c r="H56" s="112">
        <f t="shared" si="16"/>
        <v>31578.75</v>
      </c>
      <c r="I56" s="112">
        <f t="shared" si="16"/>
        <v>33173.75</v>
      </c>
      <c r="J56" s="112">
        <f t="shared" si="16"/>
        <v>32768.75</v>
      </c>
      <c r="K56" s="112">
        <f t="shared" si="16"/>
        <v>33338.75</v>
      </c>
      <c r="L56" s="112">
        <f t="shared" si="16"/>
        <v>31408.75</v>
      </c>
      <c r="M56" s="112">
        <f t="shared" si="16"/>
        <v>36753.75</v>
      </c>
      <c r="N56" s="112">
        <f t="shared" si="16"/>
        <v>42598.75</v>
      </c>
      <c r="O56" s="112">
        <f t="shared" si="16"/>
        <v>47993.75</v>
      </c>
      <c r="P56" s="112">
        <f>D56</f>
        <v>24973.75</v>
      </c>
      <c r="Q56" s="28"/>
      <c r="R56" s="28"/>
      <c r="S56" s="28"/>
      <c r="T56" s="28"/>
      <c r="U56" s="28"/>
      <c r="V56" s="28"/>
      <c r="W56" s="28"/>
      <c r="X56" s="28"/>
      <c r="Y56" s="28"/>
      <c r="Z56" s="28"/>
      <c r="AA56" s="28"/>
      <c r="AB56" s="28"/>
      <c r="AC56" s="28"/>
      <c r="AD56" s="28"/>
      <c r="AE56" s="28"/>
      <c r="AF56" s="28"/>
      <c r="AG56" s="28"/>
      <c r="AH56" s="28"/>
      <c r="AI56" s="28"/>
      <c r="AJ56" s="28"/>
      <c r="AK56" s="28"/>
      <c r="AL56" s="28"/>
    </row>
    <row r="57" spans="2:38" s="10" customFormat="1" ht="12.75">
      <c r="B57" s="29"/>
      <c r="C57" s="141"/>
      <c r="D57" s="48"/>
      <c r="E57" s="48"/>
      <c r="F57" s="48"/>
      <c r="G57" s="48"/>
      <c r="H57" s="48"/>
      <c r="I57" s="48"/>
      <c r="J57" s="48"/>
      <c r="K57" s="48"/>
      <c r="L57" s="48"/>
      <c r="M57" s="48"/>
      <c r="N57" s="48"/>
      <c r="O57" s="48"/>
      <c r="P57" s="33"/>
      <c r="Q57" s="28"/>
      <c r="R57" s="28"/>
      <c r="S57" s="28"/>
      <c r="T57" s="28"/>
      <c r="U57" s="28"/>
      <c r="V57" s="28"/>
      <c r="W57" s="28"/>
      <c r="X57" s="28"/>
      <c r="Y57" s="28"/>
      <c r="Z57" s="28"/>
      <c r="AA57" s="28"/>
      <c r="AB57" s="28"/>
      <c r="AC57" s="28"/>
      <c r="AD57" s="28"/>
      <c r="AE57" s="28"/>
      <c r="AF57" s="28"/>
      <c r="AG57" s="28"/>
      <c r="AH57" s="28"/>
      <c r="AI57" s="28"/>
      <c r="AJ57" s="28"/>
      <c r="AK57" s="28"/>
      <c r="AL57" s="28"/>
    </row>
    <row r="58" spans="2:37" s="10" customFormat="1" ht="13.5" thickBot="1">
      <c r="B58" s="113" t="str">
        <f>'Step 2 Cashflow - Yr1 '!B58</f>
        <v>(J) CUMULATIVE CASHFLOW (F+G)</v>
      </c>
      <c r="C58" s="150"/>
      <c r="D58" s="114">
        <f>SUM(D54:D56)</f>
        <v>27668.75</v>
      </c>
      <c r="E58" s="114">
        <f>SUM(E54:E56)</f>
        <v>29138.75</v>
      </c>
      <c r="F58" s="114">
        <f>SUM(F54:F56)</f>
        <v>31633.75</v>
      </c>
      <c r="G58" s="114">
        <f>SUM(G54:G56)</f>
        <v>31578.75</v>
      </c>
      <c r="H58" s="114">
        <f aca="true" t="shared" si="17" ref="H58:N58">SUM(H54:H56)</f>
        <v>33173.75</v>
      </c>
      <c r="I58" s="114">
        <f t="shared" si="17"/>
        <v>32768.75</v>
      </c>
      <c r="J58" s="114">
        <f t="shared" si="17"/>
        <v>33338.75</v>
      </c>
      <c r="K58" s="114">
        <f t="shared" si="17"/>
        <v>31408.75</v>
      </c>
      <c r="L58" s="114">
        <f t="shared" si="17"/>
        <v>36753.75</v>
      </c>
      <c r="M58" s="114">
        <f t="shared" si="17"/>
        <v>42598.75</v>
      </c>
      <c r="N58" s="114">
        <f t="shared" si="17"/>
        <v>47993.75</v>
      </c>
      <c r="O58" s="114">
        <f>SUM(O54:O56)</f>
        <v>47372.5</v>
      </c>
      <c r="P58" s="115">
        <f>SUM(P54:P56)</f>
        <v>47372.5</v>
      </c>
      <c r="Q58" s="28"/>
      <c r="R58" s="28"/>
      <c r="S58" s="28"/>
      <c r="T58" s="28"/>
      <c r="U58" s="28"/>
      <c r="V58" s="28"/>
      <c r="W58" s="28"/>
      <c r="X58" s="28"/>
      <c r="Y58" s="28"/>
      <c r="Z58" s="28"/>
      <c r="AA58" s="28"/>
      <c r="AB58" s="28"/>
      <c r="AC58" s="28"/>
      <c r="AD58" s="28"/>
      <c r="AE58" s="28"/>
      <c r="AF58" s="28"/>
      <c r="AG58" s="28"/>
      <c r="AH58" s="28"/>
      <c r="AI58" s="28"/>
      <c r="AJ58" s="28"/>
      <c r="AK58" s="28"/>
    </row>
    <row r="59" spans="2:38" s="10" customFormat="1" ht="11.25" customHeight="1">
      <c r="B59" s="97"/>
      <c r="C59" s="97"/>
      <c r="D59" s="98"/>
      <c r="E59" s="98"/>
      <c r="F59" s="98"/>
      <c r="G59" s="37"/>
      <c r="H59" s="37"/>
      <c r="I59" s="37"/>
      <c r="J59" s="37"/>
      <c r="K59" s="37"/>
      <c r="L59" s="37"/>
      <c r="M59" s="37"/>
      <c r="N59" s="37"/>
      <c r="O59" s="37"/>
      <c r="P59" s="49"/>
      <c r="Q59" s="28"/>
      <c r="R59" s="28"/>
      <c r="S59" s="28"/>
      <c r="T59" s="28"/>
      <c r="U59" s="28"/>
      <c r="V59" s="28"/>
      <c r="W59" s="28"/>
      <c r="X59" s="28"/>
      <c r="Y59" s="28"/>
      <c r="Z59" s="28"/>
      <c r="AA59" s="28"/>
      <c r="AB59" s="28"/>
      <c r="AC59" s="28"/>
      <c r="AD59" s="28"/>
      <c r="AE59" s="28"/>
      <c r="AF59" s="28"/>
      <c r="AG59" s="28"/>
      <c r="AH59" s="28"/>
      <c r="AI59" s="28"/>
      <c r="AJ59" s="28"/>
      <c r="AK59" s="28"/>
      <c r="AL59" s="28"/>
    </row>
    <row r="60" spans="1:34" s="10" customFormat="1" ht="38.25" hidden="1">
      <c r="A60" s="77"/>
      <c r="B60" s="99" t="s">
        <v>94</v>
      </c>
      <c r="C60" s="194" t="s">
        <v>90</v>
      </c>
      <c r="D60" s="195" t="str">
        <f>'Step 2 Cashflow - Yr1 '!D60</f>
        <v>Floating Rate</v>
      </c>
      <c r="E60" s="195" t="str">
        <f>'Step 2 Cashflow - Yr1 '!E60</f>
        <v>Additional Interest Rate</v>
      </c>
      <c r="F60" s="196" t="str">
        <f>'Step 2 Cashflow - Yr1 '!F60</f>
        <v>Admin Fee</v>
      </c>
      <c r="G60" s="173"/>
      <c r="H60" s="184"/>
      <c r="I60" s="173"/>
      <c r="J60" s="180"/>
      <c r="K60" s="37"/>
      <c r="L60" s="49"/>
      <c r="M60" s="28"/>
      <c r="N60" s="28"/>
      <c r="O60" s="28"/>
      <c r="P60" s="28"/>
      <c r="Q60" s="28"/>
      <c r="R60" s="28"/>
      <c r="S60" s="28"/>
      <c r="T60" s="28"/>
      <c r="U60" s="28"/>
      <c r="V60" s="28"/>
      <c r="W60" s="28"/>
      <c r="X60" s="28"/>
      <c r="Y60" s="28"/>
      <c r="Z60" s="28"/>
      <c r="AA60" s="28"/>
      <c r="AB60" s="28"/>
      <c r="AC60" s="28"/>
      <c r="AD60" s="28"/>
      <c r="AE60" s="28"/>
      <c r="AF60" s="28"/>
      <c r="AG60" s="28"/>
      <c r="AH60" s="28"/>
    </row>
    <row r="61" spans="2:34" s="10" customFormat="1" ht="14.25" customHeight="1" hidden="1">
      <c r="B61" s="198" t="str">
        <f>'Step 2 Cashflow - Yr1 '!B61</f>
        <v>CYBF</v>
      </c>
      <c r="C61" s="101">
        <f>'Step 2 Cashflow - Yr1 '!C61</f>
        <v>3500</v>
      </c>
      <c r="D61" s="102">
        <f>'Step 2 Cashflow - Yr1 '!D61</f>
        <v>0.03</v>
      </c>
      <c r="E61" s="102">
        <f>'Step 2 Cashflow - Yr1 '!E61</f>
        <v>0.03</v>
      </c>
      <c r="F61" s="197">
        <f>'Step 2 Cashflow - Yr1 '!F61</f>
        <v>15</v>
      </c>
      <c r="G61" s="185"/>
      <c r="H61" s="186"/>
      <c r="I61" s="187"/>
      <c r="J61" s="180"/>
      <c r="K61" s="37"/>
      <c r="L61" s="49"/>
      <c r="M61" s="28"/>
      <c r="N61" s="28"/>
      <c r="O61" s="28"/>
      <c r="P61" s="28"/>
      <c r="Q61" s="28"/>
      <c r="R61" s="28"/>
      <c r="S61" s="28"/>
      <c r="T61" s="28"/>
      <c r="U61" s="28"/>
      <c r="V61" s="28"/>
      <c r="W61" s="28"/>
      <c r="X61" s="28"/>
      <c r="Y61" s="28"/>
      <c r="Z61" s="28"/>
      <c r="AA61" s="28"/>
      <c r="AB61" s="28"/>
      <c r="AC61" s="28"/>
      <c r="AD61" s="28"/>
      <c r="AE61" s="28"/>
      <c r="AF61" s="28"/>
      <c r="AG61" s="28"/>
      <c r="AH61" s="28"/>
    </row>
    <row r="62" spans="2:34" s="10" customFormat="1" ht="12.75" hidden="1">
      <c r="B62" s="198" t="str">
        <f>'Step 2 Cashflow - Yr1 '!B62</f>
        <v>BDC</v>
      </c>
      <c r="C62" s="101">
        <f>'Step 2 Cashflow - Yr1 '!C62</f>
        <v>0</v>
      </c>
      <c r="D62" s="102">
        <f>'Step 2 Cashflow - Yr1 '!D62</f>
        <v>0.05</v>
      </c>
      <c r="E62" s="102">
        <f>'Step 2 Cashflow - Yr1 '!E62</f>
        <v>0.05</v>
      </c>
      <c r="F62" s="197">
        <f>'Step 2 Cashflow - Yr1 '!F62</f>
        <v>0</v>
      </c>
      <c r="G62" s="185"/>
      <c r="H62" s="188"/>
      <c r="I62" s="189"/>
      <c r="J62" s="180"/>
      <c r="K62" s="37"/>
      <c r="L62" s="37"/>
      <c r="M62" s="28"/>
      <c r="N62" s="28"/>
      <c r="O62" s="28"/>
      <c r="P62" s="28"/>
      <c r="Q62" s="28"/>
      <c r="R62" s="28"/>
      <c r="S62" s="28"/>
      <c r="T62" s="28"/>
      <c r="U62" s="28"/>
      <c r="V62" s="28"/>
      <c r="W62" s="28"/>
      <c r="X62" s="28"/>
      <c r="Y62" s="28"/>
      <c r="Z62" s="28"/>
      <c r="AA62" s="28"/>
      <c r="AB62" s="28"/>
      <c r="AC62" s="28"/>
      <c r="AD62" s="28"/>
      <c r="AE62" s="28"/>
      <c r="AF62" s="28"/>
      <c r="AG62" s="28"/>
      <c r="AH62" s="28"/>
    </row>
    <row r="63" spans="2:34" s="10" customFormat="1" ht="15.75" customHeight="1" hidden="1">
      <c r="B63" s="199" t="str">
        <f>'Step 2 Cashflow - Yr1 '!B63</f>
        <v>TOTAL</v>
      </c>
      <c r="C63" s="169">
        <f>SUM(C61:C62)</f>
        <v>3500</v>
      </c>
      <c r="D63" s="168"/>
      <c r="E63" s="168"/>
      <c r="F63" s="183"/>
      <c r="G63" s="178"/>
      <c r="H63" s="178"/>
      <c r="I63" s="178"/>
      <c r="J63" s="179"/>
      <c r="K63" s="26"/>
      <c r="L63" s="37"/>
      <c r="M63" s="28"/>
      <c r="N63" s="28"/>
      <c r="O63" s="28"/>
      <c r="P63" s="28"/>
      <c r="Q63" s="28"/>
      <c r="R63" s="28"/>
      <c r="S63" s="28"/>
      <c r="T63" s="28"/>
      <c r="U63" s="28"/>
      <c r="V63" s="28"/>
      <c r="W63" s="28"/>
      <c r="X63" s="28"/>
      <c r="Y63" s="28"/>
      <c r="Z63" s="28"/>
      <c r="AA63" s="28"/>
      <c r="AB63" s="28"/>
      <c r="AC63" s="28"/>
      <c r="AD63" s="28"/>
      <c r="AE63" s="28"/>
      <c r="AF63" s="28"/>
      <c r="AG63" s="28"/>
      <c r="AH63" s="28"/>
    </row>
    <row r="64" spans="2:34" s="70" customFormat="1" ht="12.75">
      <c r="B64" s="10"/>
      <c r="C64" s="34"/>
      <c r="D64" s="37"/>
      <c r="E64" s="26"/>
      <c r="F64" s="190"/>
      <c r="G64" s="190"/>
      <c r="H64" s="190"/>
      <c r="I64" s="190"/>
      <c r="J64" s="190"/>
      <c r="K64" s="26"/>
      <c r="L64" s="37"/>
      <c r="M64" s="69"/>
      <c r="N64" s="69"/>
      <c r="O64" s="69"/>
      <c r="P64" s="69"/>
      <c r="Q64" s="69"/>
      <c r="R64" s="69"/>
      <c r="S64" s="69"/>
      <c r="T64" s="69"/>
      <c r="U64" s="69"/>
      <c r="V64" s="69"/>
      <c r="W64" s="69"/>
      <c r="X64" s="69"/>
      <c r="Y64" s="69"/>
      <c r="Z64" s="69"/>
      <c r="AA64" s="69"/>
      <c r="AB64" s="69"/>
      <c r="AC64" s="69"/>
      <c r="AD64" s="69"/>
      <c r="AE64" s="69"/>
      <c r="AF64" s="69"/>
      <c r="AG64" s="69"/>
      <c r="AH64" s="69"/>
    </row>
    <row r="65" spans="2:38" ht="12.75">
      <c r="B65" s="10"/>
      <c r="C65" s="10"/>
      <c r="D65" s="28"/>
      <c r="E65" s="26"/>
      <c r="F65" s="191"/>
      <c r="G65" s="191"/>
      <c r="H65" s="192"/>
      <c r="I65" s="192"/>
      <c r="J65" s="193"/>
      <c r="K65" s="26"/>
      <c r="P65" s="37"/>
      <c r="AI65" s="34"/>
      <c r="AJ65" s="34"/>
      <c r="AK65" s="34"/>
      <c r="AL65" s="34"/>
    </row>
    <row r="66" spans="5:38" ht="12.75">
      <c r="E66" s="26"/>
      <c r="F66" s="94"/>
      <c r="G66" s="26"/>
      <c r="H66" s="95"/>
      <c r="I66" s="95"/>
      <c r="J66" s="96"/>
      <c r="K66" s="26"/>
      <c r="P66" s="37"/>
      <c r="AI66" s="34"/>
      <c r="AJ66" s="34"/>
      <c r="AK66" s="34"/>
      <c r="AL66" s="34"/>
    </row>
    <row r="67" spans="5:38" ht="12.75">
      <c r="E67" s="26"/>
      <c r="F67" s="26"/>
      <c r="G67" s="26"/>
      <c r="H67" s="26"/>
      <c r="I67" s="26"/>
      <c r="J67" s="26"/>
      <c r="K67" s="26"/>
      <c r="P67" s="37"/>
      <c r="AI67" s="34"/>
      <c r="AJ67" s="34"/>
      <c r="AK67" s="34"/>
      <c r="AL67" s="34"/>
    </row>
    <row r="68" spans="5:38" ht="12.75">
      <c r="E68" s="26"/>
      <c r="F68" s="26"/>
      <c r="G68" s="26"/>
      <c r="H68" s="26"/>
      <c r="I68" s="26"/>
      <c r="J68" s="26"/>
      <c r="K68" s="26"/>
      <c r="P68" s="37"/>
      <c r="AI68" s="34"/>
      <c r="AJ68" s="34"/>
      <c r="AK68" s="34"/>
      <c r="AL68" s="34"/>
    </row>
  </sheetData>
  <sheetProtection/>
  <printOptions/>
  <pageMargins left="0.75" right="0.75" top="1" bottom="1" header="0.5" footer="0.5"/>
  <pageSetup horizontalDpi="600" verticalDpi="600" orientation="landscape" scale="50"/>
  <colBreaks count="1" manualBreakCount="1">
    <brk id="17" max="65535" man="1"/>
  </colBreaks>
</worksheet>
</file>

<file path=xl/worksheets/sheet6.xml><?xml version="1.0" encoding="utf-8"?>
<worksheet xmlns="http://schemas.openxmlformats.org/spreadsheetml/2006/main" xmlns:r="http://schemas.openxmlformats.org/officeDocument/2006/relationships">
  <dimension ref="B1:AK44"/>
  <sheetViews>
    <sheetView zoomScalePageLayoutView="0" workbookViewId="0" topLeftCell="A1">
      <selection activeCell="B1" sqref="B1"/>
    </sheetView>
  </sheetViews>
  <sheetFormatPr defaultColWidth="11.421875" defaultRowHeight="12.75"/>
  <cols>
    <col min="1" max="1" width="4.28125" style="16" customWidth="1"/>
    <col min="2" max="2" width="45.421875" style="16" bestFit="1" customWidth="1"/>
    <col min="3" max="3" width="12.140625" style="67" customWidth="1"/>
    <col min="4" max="4" width="12.7109375" style="67" customWidth="1"/>
    <col min="5" max="37" width="11.421875" style="3" customWidth="1"/>
    <col min="38" max="16384" width="11.421875" style="16" customWidth="1"/>
  </cols>
  <sheetData>
    <row r="1" spans="2:4" s="50" customFormat="1" ht="18.75" thickBot="1">
      <c r="B1" s="1" t="s">
        <v>63</v>
      </c>
      <c r="C1" s="51"/>
      <c r="D1" s="51"/>
    </row>
    <row r="2" spans="2:5" ht="12.75">
      <c r="B2" s="52"/>
      <c r="C2" s="27" t="s">
        <v>64</v>
      </c>
      <c r="D2" s="27" t="s">
        <v>65</v>
      </c>
      <c r="E2" s="53"/>
    </row>
    <row r="3" spans="2:4" ht="12.75">
      <c r="B3" s="54" t="s">
        <v>66</v>
      </c>
      <c r="C3" s="55"/>
      <c r="D3" s="55"/>
    </row>
    <row r="4" spans="2:4" ht="12.75">
      <c r="B4" s="221" t="s">
        <v>67</v>
      </c>
      <c r="C4" s="56"/>
      <c r="D4" s="56"/>
    </row>
    <row r="5" spans="2:4" ht="12.75">
      <c r="B5" s="109" t="str">
        <f>'Step 3 Cashflow - Yr2'!B4</f>
        <v>Bronze package (2 hr session)</v>
      </c>
      <c r="C5" s="119">
        <f>'Step 2 Cashflow - Yr1 '!P9</f>
        <v>11250</v>
      </c>
      <c r="D5" s="119">
        <f>'Step 3 Cashflow - Yr2'!P9</f>
        <v>16875</v>
      </c>
    </row>
    <row r="6" spans="2:4" ht="12.75">
      <c r="B6" s="109" t="str">
        <f>'Step 3 Cashflow - Yr2'!B5</f>
        <v>Silver package (3 hr session, un-edited)</v>
      </c>
      <c r="C6" s="119">
        <f>'Step 2 Cashflow - Yr1 '!P10</f>
        <v>17750</v>
      </c>
      <c r="D6" s="119">
        <f>'Step 3 Cashflow - Yr2'!P10</f>
        <v>15000</v>
      </c>
    </row>
    <row r="7" spans="2:4" ht="12.75">
      <c r="B7" s="109" t="str">
        <f>'Step 3 Cashflow - Yr2'!B6</f>
        <v>Gold package (3 hr session, edited or 4 hrs un-edited)</v>
      </c>
      <c r="C7" s="119">
        <f>'Step 2 Cashflow - Yr1 '!P11</f>
        <v>22425</v>
      </c>
      <c r="D7" s="119">
        <f>'Step 3 Cashflow - Yr2'!P11</f>
        <v>29250</v>
      </c>
    </row>
    <row r="8" spans="2:4" ht="12.75">
      <c r="B8" s="109" t="str">
        <f>'Step 3 Cashflow - Yr2'!B7</f>
        <v>Platinum package (5 - 8 hrs, editied)</v>
      </c>
      <c r="C8" s="119">
        <f>'Step 2 Cashflow - Yr1 '!P12</f>
        <v>5600</v>
      </c>
      <c r="D8" s="119">
        <f>'Step 3 Cashflow - Yr2'!P12</f>
        <v>19200</v>
      </c>
    </row>
    <row r="9" spans="2:4" ht="12.75">
      <c r="B9" s="219" t="s">
        <v>68</v>
      </c>
      <c r="C9" s="120">
        <f>'Step 2 Cashflow - Yr1 '!P13</f>
        <v>57025</v>
      </c>
      <c r="D9" s="120">
        <f>'Step 3 Cashflow - Yr2'!P13</f>
        <v>80325</v>
      </c>
    </row>
    <row r="10" spans="2:37" s="34" customFormat="1" ht="12.75">
      <c r="B10" s="218" t="s">
        <v>15</v>
      </c>
      <c r="C10" s="121"/>
      <c r="D10" s="121"/>
      <c r="E10" s="57"/>
      <c r="F10" s="57"/>
      <c r="G10" s="57"/>
      <c r="H10" s="57"/>
      <c r="I10" s="57"/>
      <c r="J10" s="57"/>
      <c r="K10" s="57"/>
      <c r="L10" s="57"/>
      <c r="M10" s="57"/>
      <c r="N10" s="57"/>
      <c r="O10" s="57"/>
      <c r="P10" s="23"/>
      <c r="Q10" s="23"/>
      <c r="R10" s="23"/>
      <c r="S10" s="23"/>
      <c r="T10" s="23"/>
      <c r="U10" s="23"/>
      <c r="V10" s="23"/>
      <c r="W10" s="23"/>
      <c r="X10" s="23"/>
      <c r="Y10" s="23"/>
      <c r="Z10" s="23"/>
      <c r="AA10" s="23"/>
      <c r="AB10" s="23"/>
      <c r="AC10" s="23"/>
      <c r="AD10" s="23"/>
      <c r="AE10" s="23"/>
      <c r="AF10" s="23"/>
      <c r="AG10" s="23"/>
      <c r="AH10" s="23"/>
      <c r="AI10" s="23"/>
      <c r="AJ10" s="23"/>
      <c r="AK10" s="23"/>
    </row>
    <row r="11" spans="2:37" s="10" customFormat="1" ht="12.75">
      <c r="B11" s="109" t="str">
        <f>'Step 3 Cashflow - Yr2'!B21</f>
        <v>Bronze package (2 hr session)</v>
      </c>
      <c r="C11" s="121">
        <f>'Step 2 Cashflow - Yr1 '!P21</f>
        <v>0</v>
      </c>
      <c r="D11" s="121">
        <f>'Step 3 Cashflow - Yr2'!P21</f>
        <v>0</v>
      </c>
      <c r="E11" s="58"/>
      <c r="F11" s="58"/>
      <c r="G11" s="58"/>
      <c r="H11" s="58"/>
      <c r="I11" s="58"/>
      <c r="J11" s="58"/>
      <c r="K11" s="58"/>
      <c r="L11" s="58"/>
      <c r="M11" s="58"/>
      <c r="N11" s="58"/>
      <c r="O11" s="58"/>
      <c r="P11" s="59"/>
      <c r="Q11" s="59"/>
      <c r="R11" s="59"/>
      <c r="S11" s="59"/>
      <c r="T11" s="59"/>
      <c r="U11" s="59"/>
      <c r="V11" s="59"/>
      <c r="W11" s="59"/>
      <c r="X11" s="59"/>
      <c r="Y11" s="59"/>
      <c r="Z11" s="59"/>
      <c r="AA11" s="59"/>
      <c r="AB11" s="59"/>
      <c r="AC11" s="59"/>
      <c r="AD11" s="59"/>
      <c r="AE11" s="59"/>
      <c r="AF11" s="59"/>
      <c r="AG11" s="59"/>
      <c r="AH11" s="59"/>
      <c r="AI11" s="59"/>
      <c r="AJ11" s="59"/>
      <c r="AK11" s="59"/>
    </row>
    <row r="12" spans="2:4" ht="12.75">
      <c r="B12" s="109" t="str">
        <f>'Step 3 Cashflow - Yr2'!B22</f>
        <v>Silver package (3 hr session, un-edited)</v>
      </c>
      <c r="C12" s="121">
        <f>'Step 2 Cashflow - Yr1 '!P22</f>
        <v>0</v>
      </c>
      <c r="D12" s="121">
        <f>'Step 3 Cashflow - Yr2'!P22</f>
        <v>0</v>
      </c>
    </row>
    <row r="13" spans="2:4" ht="12.75">
      <c r="B13" s="109" t="str">
        <f>'Step 3 Cashflow - Yr2'!B23</f>
        <v>Gold package (3 hr session, edited or 4 hrs un-edited)</v>
      </c>
      <c r="C13" s="121">
        <f>'Step 2 Cashflow - Yr1 '!P23</f>
        <v>0</v>
      </c>
      <c r="D13" s="121">
        <f>'Step 3 Cashflow - Yr2'!P23</f>
        <v>0</v>
      </c>
    </row>
    <row r="14" spans="2:4" ht="12.75">
      <c r="B14" s="109" t="str">
        <f>'Step 3 Cashflow - Yr2'!B24</f>
        <v>Platinum package (5 - 8 hrs, editied)</v>
      </c>
      <c r="C14" s="121">
        <f>'Step 2 Cashflow - Yr1 '!P24</f>
        <v>0</v>
      </c>
      <c r="D14" s="121">
        <f>'Step 3 Cashflow - Yr2'!P24</f>
        <v>4800</v>
      </c>
    </row>
    <row r="15" spans="2:4" ht="12.75">
      <c r="B15" s="219" t="s">
        <v>79</v>
      </c>
      <c r="C15" s="122">
        <f>'Step 2 Cashflow - Yr1 '!P25</f>
        <v>0</v>
      </c>
      <c r="D15" s="122">
        <f>'Step 3 Cashflow - Yr2'!P25</f>
        <v>4800</v>
      </c>
    </row>
    <row r="16" spans="2:4" ht="12.75">
      <c r="B16" s="220" t="s">
        <v>69</v>
      </c>
      <c r="C16" s="123">
        <f>+C9-C15</f>
        <v>57025</v>
      </c>
      <c r="D16" s="123">
        <f>+D9-D15</f>
        <v>75525</v>
      </c>
    </row>
    <row r="17" spans="2:4" ht="12.75">
      <c r="B17" s="29" t="s">
        <v>70</v>
      </c>
      <c r="C17" s="61"/>
      <c r="D17" s="61"/>
    </row>
    <row r="18" spans="2:4" ht="12.75">
      <c r="B18" s="124" t="s">
        <v>41</v>
      </c>
      <c r="C18" s="62"/>
      <c r="D18" s="63"/>
    </row>
    <row r="19" spans="2:37" s="10" customFormat="1" ht="12.75">
      <c r="B19" s="125" t="str">
        <f>'Step 3 Cashflow - Yr2'!B27</f>
        <v>Owner's draw/salary</v>
      </c>
      <c r="C19" s="128">
        <f>'Step 2 Cashflow - Yr1 '!P27</f>
        <v>10500</v>
      </c>
      <c r="D19" s="128">
        <f>'Step 3 Cashflow - Yr2'!P27</f>
        <v>22500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row>
    <row r="20" spans="2:37" s="10" customFormat="1" ht="12.75">
      <c r="B20" s="125" t="str">
        <f>'Step 3 Cashflow - Yr2'!B28</f>
        <v>Employee/contractor</v>
      </c>
      <c r="C20" s="128">
        <f>'Step 2 Cashflow - Yr1 '!P28</f>
        <v>0</v>
      </c>
      <c r="D20" s="128">
        <f>'Step 3 Cashflow - Yr2'!P28</f>
        <v>1000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row>
    <row r="21" spans="2:4" ht="12.75">
      <c r="B21" s="125" t="str">
        <f>'Step 3 Cashflow - Yr2'!B29</f>
        <v>Legal</v>
      </c>
      <c r="C21" s="128">
        <f>'Step 2 Cashflow - Yr1 '!P29</f>
        <v>200</v>
      </c>
      <c r="D21" s="128">
        <f>'Step 3 Cashflow - Yr2'!P29</f>
        <v>200</v>
      </c>
    </row>
    <row r="22" spans="2:37" s="34" customFormat="1" ht="12.75">
      <c r="B22" s="125" t="str">
        <f>'Step 3 Cashflow - Yr2'!B30</f>
        <v>Accounting</v>
      </c>
      <c r="C22" s="128">
        <f>'Step 2 Cashflow - Yr1 '!P30</f>
        <v>400</v>
      </c>
      <c r="D22" s="128">
        <f>'Step 3 Cashflow - Yr2'!P30</f>
        <v>600</v>
      </c>
      <c r="E22" s="57"/>
      <c r="F22" s="57"/>
      <c r="G22" s="57"/>
      <c r="H22" s="57"/>
      <c r="I22" s="57"/>
      <c r="J22" s="57"/>
      <c r="K22" s="57"/>
      <c r="L22" s="57"/>
      <c r="M22" s="57"/>
      <c r="N22" s="57"/>
      <c r="O22" s="57"/>
      <c r="P22" s="23"/>
      <c r="Q22" s="23"/>
      <c r="R22" s="23"/>
      <c r="S22" s="23"/>
      <c r="T22" s="23"/>
      <c r="U22" s="23"/>
      <c r="V22" s="23"/>
      <c r="W22" s="23"/>
      <c r="X22" s="23"/>
      <c r="Y22" s="23"/>
      <c r="Z22" s="23"/>
      <c r="AA22" s="23"/>
      <c r="AB22" s="23"/>
      <c r="AC22" s="23"/>
      <c r="AD22" s="23"/>
      <c r="AE22" s="23"/>
      <c r="AF22" s="23"/>
      <c r="AG22" s="23"/>
      <c r="AH22" s="23"/>
      <c r="AI22" s="23"/>
      <c r="AJ22" s="23"/>
      <c r="AK22" s="23"/>
    </row>
    <row r="23" spans="2:37" s="34" customFormat="1" ht="12.75">
      <c r="B23" s="125" t="str">
        <f>'Step 3 Cashflow - Yr2'!B31</f>
        <v>Advertising and promotion</v>
      </c>
      <c r="C23" s="128">
        <f>'Step 2 Cashflow - Yr1 '!P31</f>
        <v>1000</v>
      </c>
      <c r="D23" s="128">
        <f>'Step 3 Cashflow - Yr2'!P31</f>
        <v>500</v>
      </c>
      <c r="E23" s="3"/>
      <c r="F23" s="57"/>
      <c r="G23" s="57"/>
      <c r="H23" s="57"/>
      <c r="I23" s="57"/>
      <c r="J23" s="57"/>
      <c r="K23" s="57"/>
      <c r="L23" s="57"/>
      <c r="M23" s="57"/>
      <c r="N23" s="57"/>
      <c r="O23" s="57"/>
      <c r="P23" s="23"/>
      <c r="Q23" s="23"/>
      <c r="R23" s="23"/>
      <c r="S23" s="23"/>
      <c r="T23" s="23"/>
      <c r="U23" s="23"/>
      <c r="V23" s="23"/>
      <c r="W23" s="23"/>
      <c r="X23" s="23"/>
      <c r="Y23" s="23"/>
      <c r="Z23" s="23"/>
      <c r="AA23" s="23"/>
      <c r="AB23" s="23"/>
      <c r="AC23" s="23"/>
      <c r="AD23" s="23"/>
      <c r="AE23" s="23"/>
      <c r="AF23" s="23"/>
      <c r="AG23" s="23"/>
      <c r="AH23" s="23"/>
      <c r="AI23" s="23"/>
      <c r="AJ23" s="23"/>
      <c r="AK23" s="23"/>
    </row>
    <row r="24" spans="2:37" s="34" customFormat="1" ht="12.75">
      <c r="B24" s="125" t="str">
        <f>'Step 3 Cashflow - Yr2'!B32</f>
        <v>Rent</v>
      </c>
      <c r="C24" s="128">
        <f>'Step 2 Cashflow - Yr1 '!P32</f>
        <v>10000</v>
      </c>
      <c r="D24" s="128">
        <f>'Step 3 Cashflow - Yr2'!P32</f>
        <v>12000</v>
      </c>
      <c r="E24" s="57"/>
      <c r="F24" s="57"/>
      <c r="G24" s="57"/>
      <c r="H24" s="57"/>
      <c r="I24" s="57"/>
      <c r="J24" s="57"/>
      <c r="K24" s="57"/>
      <c r="L24" s="57"/>
      <c r="M24" s="57"/>
      <c r="N24" s="57"/>
      <c r="O24" s="57"/>
      <c r="P24" s="23"/>
      <c r="Q24" s="23"/>
      <c r="R24" s="23"/>
      <c r="S24" s="23"/>
      <c r="T24" s="23"/>
      <c r="U24" s="23"/>
      <c r="V24" s="23"/>
      <c r="W24" s="23"/>
      <c r="X24" s="23"/>
      <c r="Y24" s="23"/>
      <c r="Z24" s="23"/>
      <c r="AA24" s="23"/>
      <c r="AB24" s="23"/>
      <c r="AC24" s="23"/>
      <c r="AD24" s="23"/>
      <c r="AE24" s="23"/>
      <c r="AF24" s="23"/>
      <c r="AG24" s="23"/>
      <c r="AH24" s="23"/>
      <c r="AI24" s="23"/>
      <c r="AJ24" s="23"/>
      <c r="AK24" s="23"/>
    </row>
    <row r="25" spans="2:37" s="34" customFormat="1" ht="12.75">
      <c r="B25" s="125" t="str">
        <f>'Step 3 Cashflow - Yr2'!B33</f>
        <v>Property taxes</v>
      </c>
      <c r="C25" s="128">
        <f>'Step 2 Cashflow - Yr1 '!P33</f>
        <v>0</v>
      </c>
      <c r="D25" s="128">
        <f>'Step 3 Cashflow - Yr2'!P33</f>
        <v>0</v>
      </c>
      <c r="E25" s="57"/>
      <c r="F25" s="57"/>
      <c r="G25" s="57"/>
      <c r="H25" s="57"/>
      <c r="I25" s="57"/>
      <c r="J25" s="57"/>
      <c r="K25" s="57"/>
      <c r="L25" s="57"/>
      <c r="M25" s="57"/>
      <c r="N25" s="57"/>
      <c r="O25" s="57"/>
      <c r="P25" s="23"/>
      <c r="Q25" s="23"/>
      <c r="R25" s="23"/>
      <c r="S25" s="23"/>
      <c r="T25" s="23"/>
      <c r="U25" s="23"/>
      <c r="V25" s="23"/>
      <c r="W25" s="23"/>
      <c r="X25" s="23"/>
      <c r="Y25" s="23"/>
      <c r="Z25" s="23"/>
      <c r="AA25" s="23"/>
      <c r="AB25" s="23"/>
      <c r="AC25" s="23"/>
      <c r="AD25" s="23"/>
      <c r="AE25" s="23"/>
      <c r="AF25" s="23"/>
      <c r="AG25" s="23"/>
      <c r="AH25" s="23"/>
      <c r="AI25" s="23"/>
      <c r="AJ25" s="23"/>
      <c r="AK25" s="23"/>
    </row>
    <row r="26" spans="2:37" s="34" customFormat="1" ht="12.75">
      <c r="B26" s="125" t="str">
        <f>'Step 3 Cashflow - Yr2'!B34</f>
        <v>Utilities</v>
      </c>
      <c r="C26" s="128">
        <f>'Step 2 Cashflow - Yr1 '!P34</f>
        <v>1440</v>
      </c>
      <c r="D26" s="128">
        <f>'Step 3 Cashflow - Yr2'!P34</f>
        <v>1440</v>
      </c>
      <c r="E26" s="57"/>
      <c r="F26" s="57"/>
      <c r="G26" s="57"/>
      <c r="H26" s="57"/>
      <c r="I26" s="57"/>
      <c r="J26" s="57"/>
      <c r="K26" s="57"/>
      <c r="L26" s="57"/>
      <c r="M26" s="57"/>
      <c r="N26" s="57"/>
      <c r="O26" s="57"/>
      <c r="P26" s="23"/>
      <c r="Q26" s="23"/>
      <c r="R26" s="23"/>
      <c r="S26" s="23"/>
      <c r="T26" s="23"/>
      <c r="U26" s="23"/>
      <c r="V26" s="23"/>
      <c r="W26" s="23"/>
      <c r="X26" s="23"/>
      <c r="Y26" s="23"/>
      <c r="Z26" s="23"/>
      <c r="AA26" s="23"/>
      <c r="AB26" s="23"/>
      <c r="AC26" s="23"/>
      <c r="AD26" s="23"/>
      <c r="AE26" s="23"/>
      <c r="AF26" s="23"/>
      <c r="AG26" s="23"/>
      <c r="AH26" s="23"/>
      <c r="AI26" s="23"/>
      <c r="AJ26" s="23"/>
      <c r="AK26" s="23"/>
    </row>
    <row r="27" spans="2:37" s="34" customFormat="1" ht="12.75">
      <c r="B27" s="125" t="str">
        <f>'Step 3 Cashflow - Yr2'!B35</f>
        <v>Insurance</v>
      </c>
      <c r="C27" s="128">
        <f>'Step 2 Cashflow - Yr1 '!P35</f>
        <v>0</v>
      </c>
      <c r="D27" s="128">
        <f>'Step 3 Cashflow - Yr2'!P35</f>
        <v>1200</v>
      </c>
      <c r="E27" s="57"/>
      <c r="F27" s="57"/>
      <c r="G27" s="57"/>
      <c r="H27" s="57"/>
      <c r="I27" s="57"/>
      <c r="J27" s="57"/>
      <c r="K27" s="57"/>
      <c r="L27" s="57"/>
      <c r="M27" s="57"/>
      <c r="N27" s="57"/>
      <c r="O27" s="57"/>
      <c r="P27" s="23"/>
      <c r="Q27" s="23"/>
      <c r="R27" s="23"/>
      <c r="S27" s="23"/>
      <c r="T27" s="23"/>
      <c r="U27" s="23"/>
      <c r="V27" s="23"/>
      <c r="W27" s="23"/>
      <c r="X27" s="23"/>
      <c r="Y27" s="23"/>
      <c r="Z27" s="23"/>
      <c r="AA27" s="23"/>
      <c r="AB27" s="23"/>
      <c r="AC27" s="23"/>
      <c r="AD27" s="23"/>
      <c r="AE27" s="23"/>
      <c r="AF27" s="23"/>
      <c r="AG27" s="23"/>
      <c r="AH27" s="23"/>
      <c r="AI27" s="23"/>
      <c r="AJ27" s="23"/>
      <c r="AK27" s="23"/>
    </row>
    <row r="28" spans="2:37" s="34" customFormat="1" ht="12.75">
      <c r="B28" s="125" t="str">
        <f>'Step 3 Cashflow - Yr2'!B36</f>
        <v>Bank Charges</v>
      </c>
      <c r="C28" s="128">
        <f>'Step 2 Cashflow - Yr1 '!P36</f>
        <v>360</v>
      </c>
      <c r="D28" s="128">
        <f>'Step 3 Cashflow - Yr2'!P36</f>
        <v>360</v>
      </c>
      <c r="E28" s="57"/>
      <c r="F28" s="57"/>
      <c r="G28" s="57"/>
      <c r="H28" s="57"/>
      <c r="I28" s="57"/>
      <c r="J28" s="57"/>
      <c r="K28" s="57"/>
      <c r="L28" s="57"/>
      <c r="M28" s="57"/>
      <c r="N28" s="57"/>
      <c r="O28" s="57"/>
      <c r="P28" s="23"/>
      <c r="Q28" s="23"/>
      <c r="R28" s="23"/>
      <c r="S28" s="23"/>
      <c r="T28" s="23"/>
      <c r="U28" s="23"/>
      <c r="V28" s="23"/>
      <c r="W28" s="23"/>
      <c r="X28" s="23"/>
      <c r="Y28" s="23"/>
      <c r="Z28" s="23"/>
      <c r="AA28" s="23"/>
      <c r="AB28" s="23"/>
      <c r="AC28" s="23"/>
      <c r="AD28" s="23"/>
      <c r="AE28" s="23"/>
      <c r="AF28" s="23"/>
      <c r="AG28" s="23"/>
      <c r="AH28" s="23"/>
      <c r="AI28" s="23"/>
      <c r="AJ28" s="23"/>
      <c r="AK28" s="23"/>
    </row>
    <row r="29" spans="2:37" s="34" customFormat="1" ht="12.75">
      <c r="B29" s="125" t="str">
        <f>'Step 3 Cashflow - Yr2'!B37</f>
        <v>Office supplies &amp; postage</v>
      </c>
      <c r="C29" s="128">
        <f>'Step 2 Cashflow - Yr1 '!P37</f>
        <v>360</v>
      </c>
      <c r="D29" s="128">
        <f>'Step 3 Cashflow - Yr2'!P37</f>
        <v>600</v>
      </c>
      <c r="E29" s="57"/>
      <c r="F29" s="57"/>
      <c r="G29" s="57"/>
      <c r="H29" s="57"/>
      <c r="I29" s="57"/>
      <c r="J29" s="57"/>
      <c r="K29" s="57"/>
      <c r="L29" s="57"/>
      <c r="M29" s="57"/>
      <c r="N29" s="57"/>
      <c r="O29" s="57"/>
      <c r="P29" s="23"/>
      <c r="Q29" s="23"/>
      <c r="R29" s="23"/>
      <c r="S29" s="23"/>
      <c r="T29" s="23"/>
      <c r="U29" s="23"/>
      <c r="V29" s="23"/>
      <c r="W29" s="23"/>
      <c r="X29" s="23"/>
      <c r="Y29" s="23"/>
      <c r="Z29" s="23"/>
      <c r="AA29" s="23"/>
      <c r="AB29" s="23"/>
      <c r="AC29" s="23"/>
      <c r="AD29" s="23"/>
      <c r="AE29" s="23"/>
      <c r="AF29" s="23"/>
      <c r="AG29" s="23"/>
      <c r="AH29" s="23"/>
      <c r="AI29" s="23"/>
      <c r="AJ29" s="23"/>
      <c r="AK29" s="23"/>
    </row>
    <row r="30" spans="2:37" s="34" customFormat="1" ht="12.75">
      <c r="B30" s="125" t="str">
        <f>'Step 3 Cashflow - Yr2'!B38</f>
        <v>Telephone &amp; Internet</v>
      </c>
      <c r="C30" s="128">
        <f>'Step 2 Cashflow - Yr1 '!P38</f>
        <v>1200</v>
      </c>
      <c r="D30" s="128">
        <f>'Step 3 Cashflow - Yr2'!P38</f>
        <v>1800</v>
      </c>
      <c r="E30" s="57"/>
      <c r="F30" s="57"/>
      <c r="G30" s="57"/>
      <c r="H30" s="57"/>
      <c r="I30" s="57"/>
      <c r="J30" s="57"/>
      <c r="K30" s="57"/>
      <c r="L30" s="57"/>
      <c r="M30" s="57"/>
      <c r="N30" s="57"/>
      <c r="O30" s="57"/>
      <c r="P30" s="23"/>
      <c r="Q30" s="23"/>
      <c r="R30" s="23"/>
      <c r="S30" s="23"/>
      <c r="T30" s="23"/>
      <c r="U30" s="23"/>
      <c r="V30" s="23"/>
      <c r="W30" s="23"/>
      <c r="X30" s="23"/>
      <c r="Y30" s="23"/>
      <c r="Z30" s="23"/>
      <c r="AA30" s="23"/>
      <c r="AB30" s="23"/>
      <c r="AC30" s="23"/>
      <c r="AD30" s="23"/>
      <c r="AE30" s="23"/>
      <c r="AF30" s="23"/>
      <c r="AG30" s="23"/>
      <c r="AH30" s="23"/>
      <c r="AI30" s="23"/>
      <c r="AJ30" s="23"/>
      <c r="AK30" s="23"/>
    </row>
    <row r="31" spans="2:37" s="34" customFormat="1" ht="12.75">
      <c r="B31" s="125" t="str">
        <f>'Step 3 Cashflow - Yr2'!B39</f>
        <v>Alarm System</v>
      </c>
      <c r="C31" s="128">
        <f>'Step 2 Cashflow - Yr1 '!P39</f>
        <v>600</v>
      </c>
      <c r="D31" s="128">
        <f>'Step 3 Cashflow - Yr2'!P39</f>
        <v>960</v>
      </c>
      <c r="E31" s="57"/>
      <c r="F31" s="57"/>
      <c r="G31" s="57"/>
      <c r="H31" s="57"/>
      <c r="I31" s="57"/>
      <c r="J31" s="57"/>
      <c r="K31" s="57"/>
      <c r="L31" s="57"/>
      <c r="M31" s="57"/>
      <c r="N31" s="57"/>
      <c r="O31" s="57"/>
      <c r="P31" s="23"/>
      <c r="Q31" s="23"/>
      <c r="R31" s="23"/>
      <c r="S31" s="23"/>
      <c r="T31" s="23"/>
      <c r="U31" s="23"/>
      <c r="V31" s="23"/>
      <c r="W31" s="23"/>
      <c r="X31" s="23"/>
      <c r="Y31" s="23"/>
      <c r="Z31" s="23"/>
      <c r="AA31" s="23"/>
      <c r="AB31" s="23"/>
      <c r="AC31" s="23"/>
      <c r="AD31" s="23"/>
      <c r="AE31" s="23"/>
      <c r="AF31" s="23"/>
      <c r="AG31" s="23"/>
      <c r="AH31" s="23"/>
      <c r="AI31" s="23"/>
      <c r="AJ31" s="23"/>
      <c r="AK31" s="23"/>
    </row>
    <row r="32" spans="2:37" s="34" customFormat="1" ht="12.75">
      <c r="B32" s="125" t="str">
        <f>'Step 3 Cashflow - Yr2'!B40</f>
        <v>Subscriptions &amp; Memberships</v>
      </c>
      <c r="C32" s="128">
        <f>'Step 2 Cashflow - Yr1 '!P40</f>
        <v>1000</v>
      </c>
      <c r="D32" s="128">
        <f>'Step 3 Cashflow - Yr2'!P40</f>
        <v>1500</v>
      </c>
      <c r="E32" s="57"/>
      <c r="F32" s="57"/>
      <c r="G32" s="57"/>
      <c r="H32" s="57"/>
      <c r="I32" s="57"/>
      <c r="J32" s="57"/>
      <c r="K32" s="57"/>
      <c r="L32" s="57"/>
      <c r="M32" s="57"/>
      <c r="N32" s="57"/>
      <c r="O32" s="57"/>
      <c r="P32" s="23"/>
      <c r="Q32" s="23"/>
      <c r="R32" s="23"/>
      <c r="S32" s="23"/>
      <c r="T32" s="23"/>
      <c r="U32" s="23"/>
      <c r="V32" s="23"/>
      <c r="W32" s="23"/>
      <c r="X32" s="23"/>
      <c r="Y32" s="23"/>
      <c r="Z32" s="23"/>
      <c r="AA32" s="23"/>
      <c r="AB32" s="23"/>
      <c r="AC32" s="23"/>
      <c r="AD32" s="23"/>
      <c r="AE32" s="23"/>
      <c r="AF32" s="23"/>
      <c r="AG32" s="23"/>
      <c r="AH32" s="23"/>
      <c r="AI32" s="23"/>
      <c r="AJ32" s="23"/>
      <c r="AK32" s="23"/>
    </row>
    <row r="33" spans="2:37" s="34" customFormat="1" ht="12.75">
      <c r="B33" s="125" t="str">
        <f>'Step 3 Cashflow - Yr2'!B41</f>
        <v>Training</v>
      </c>
      <c r="C33" s="128">
        <f>'Step 2 Cashflow - Yr1 '!P41</f>
        <v>1000</v>
      </c>
      <c r="D33" s="128">
        <f>'Step 3 Cashflow - Yr2'!P41</f>
        <v>1000</v>
      </c>
      <c r="E33" s="57"/>
      <c r="F33" s="57"/>
      <c r="G33" s="57"/>
      <c r="H33" s="57"/>
      <c r="I33" s="57"/>
      <c r="J33" s="57"/>
      <c r="K33" s="57"/>
      <c r="L33" s="57"/>
      <c r="M33" s="57"/>
      <c r="N33" s="57"/>
      <c r="O33" s="57"/>
      <c r="P33" s="23"/>
      <c r="Q33" s="23"/>
      <c r="R33" s="23"/>
      <c r="S33" s="23"/>
      <c r="T33" s="23"/>
      <c r="U33" s="23"/>
      <c r="V33" s="23"/>
      <c r="W33" s="23"/>
      <c r="X33" s="23"/>
      <c r="Y33" s="23"/>
      <c r="Z33" s="23"/>
      <c r="AA33" s="23"/>
      <c r="AB33" s="23"/>
      <c r="AC33" s="23"/>
      <c r="AD33" s="23"/>
      <c r="AE33" s="23"/>
      <c r="AF33" s="23"/>
      <c r="AG33" s="23"/>
      <c r="AH33" s="23"/>
      <c r="AI33" s="23"/>
      <c r="AJ33" s="23"/>
      <c r="AK33" s="23"/>
    </row>
    <row r="34" spans="2:37" s="34" customFormat="1" ht="12.75">
      <c r="B34" s="217" t="s">
        <v>71</v>
      </c>
      <c r="C34" s="129">
        <f>SUM(C19:C33)</f>
        <v>28060</v>
      </c>
      <c r="D34" s="129">
        <f>SUM(D19:D33)</f>
        <v>45660</v>
      </c>
      <c r="E34" s="57"/>
      <c r="F34" s="57"/>
      <c r="G34" s="57"/>
      <c r="H34" s="57"/>
      <c r="I34" s="57"/>
      <c r="J34" s="57"/>
      <c r="K34" s="57"/>
      <c r="L34" s="57"/>
      <c r="M34" s="57"/>
      <c r="N34" s="57"/>
      <c r="O34" s="57"/>
      <c r="P34" s="23"/>
      <c r="Q34" s="23"/>
      <c r="R34" s="23"/>
      <c r="S34" s="23"/>
      <c r="T34" s="23"/>
      <c r="U34" s="23"/>
      <c r="V34" s="23"/>
      <c r="W34" s="23"/>
      <c r="X34" s="23"/>
      <c r="Y34" s="23"/>
      <c r="Z34" s="23"/>
      <c r="AA34" s="23"/>
      <c r="AB34" s="23"/>
      <c r="AC34" s="23"/>
      <c r="AD34" s="23"/>
      <c r="AE34" s="23"/>
      <c r="AF34" s="23"/>
      <c r="AG34" s="23"/>
      <c r="AH34" s="23"/>
      <c r="AI34" s="23"/>
      <c r="AJ34" s="23"/>
      <c r="AK34" s="23"/>
    </row>
    <row r="35" spans="2:37" s="34" customFormat="1" ht="12.75">
      <c r="B35" s="218" t="s">
        <v>55</v>
      </c>
      <c r="C35" s="62"/>
      <c r="D35" s="60"/>
      <c r="E35" s="57"/>
      <c r="F35" s="57"/>
      <c r="G35" s="57"/>
      <c r="H35" s="57"/>
      <c r="I35" s="57"/>
      <c r="J35" s="57"/>
      <c r="K35" s="57"/>
      <c r="L35" s="57"/>
      <c r="M35" s="57"/>
      <c r="N35" s="57"/>
      <c r="O35" s="57"/>
      <c r="P35" s="23"/>
      <c r="Q35" s="23"/>
      <c r="R35" s="23"/>
      <c r="S35" s="23"/>
      <c r="T35" s="23"/>
      <c r="U35" s="23"/>
      <c r="V35" s="23"/>
      <c r="W35" s="23"/>
      <c r="X35" s="23"/>
      <c r="Y35" s="23"/>
      <c r="Z35" s="23"/>
      <c r="AA35" s="23"/>
      <c r="AB35" s="23"/>
      <c r="AC35" s="23"/>
      <c r="AD35" s="23"/>
      <c r="AE35" s="23"/>
      <c r="AF35" s="23"/>
      <c r="AG35" s="23"/>
      <c r="AH35" s="23"/>
      <c r="AI35" s="23"/>
      <c r="AJ35" s="23"/>
      <c r="AK35" s="23"/>
    </row>
    <row r="36" spans="2:37" s="34" customFormat="1" ht="12.75">
      <c r="B36" s="127" t="str">
        <f>'Step 2 Cashflow - Yr1 '!B45</f>
        <v>Start-up Costs</v>
      </c>
      <c r="C36" s="128">
        <f>'Step 2 Cashflow - Yr1 '!P45</f>
        <v>4000</v>
      </c>
      <c r="D36" s="128">
        <f>'Step 3 Cashflow - Yr2'!P45</f>
        <v>0</v>
      </c>
      <c r="E36" s="57"/>
      <c r="F36" s="57"/>
      <c r="G36" s="57"/>
      <c r="H36" s="57"/>
      <c r="I36" s="57"/>
      <c r="J36" s="57"/>
      <c r="K36" s="57"/>
      <c r="L36" s="57"/>
      <c r="M36" s="57"/>
      <c r="N36" s="57"/>
      <c r="O36" s="57"/>
      <c r="P36" s="23"/>
      <c r="Q36" s="23"/>
      <c r="R36" s="23"/>
      <c r="S36" s="23"/>
      <c r="T36" s="23"/>
      <c r="U36" s="23"/>
      <c r="V36" s="23"/>
      <c r="W36" s="23"/>
      <c r="X36" s="23"/>
      <c r="Y36" s="23"/>
      <c r="Z36" s="23"/>
      <c r="AA36" s="23"/>
      <c r="AB36" s="23"/>
      <c r="AC36" s="23"/>
      <c r="AD36" s="23"/>
      <c r="AE36" s="23"/>
      <c r="AF36" s="23"/>
      <c r="AG36" s="23"/>
      <c r="AH36" s="23"/>
      <c r="AI36" s="23"/>
      <c r="AJ36" s="23"/>
      <c r="AK36" s="23"/>
    </row>
    <row r="37" spans="2:37" s="34" customFormat="1" ht="12.75">
      <c r="B37" s="127" t="str">
        <f>'Step 2 Cashflow - Yr1 '!B47</f>
        <v>(?) Loan - Interest Payment + Admin Fee</v>
      </c>
      <c r="C37" s="128">
        <f>'Step 2 Cashflow - Yr1 '!P47</f>
        <v>0</v>
      </c>
      <c r="D37" s="128">
        <f>'Step 3 Cashflow - Yr2'!P47</f>
        <v>0</v>
      </c>
      <c r="E37" s="57"/>
      <c r="F37" s="57"/>
      <c r="G37" s="57"/>
      <c r="H37" s="57"/>
      <c r="I37" s="57"/>
      <c r="J37" s="57"/>
      <c r="K37" s="57"/>
      <c r="L37" s="57"/>
      <c r="M37" s="57"/>
      <c r="N37" s="57"/>
      <c r="O37" s="57"/>
      <c r="P37" s="23"/>
      <c r="Q37" s="23"/>
      <c r="R37" s="23"/>
      <c r="S37" s="23"/>
      <c r="T37" s="23"/>
      <c r="U37" s="23"/>
      <c r="V37" s="23"/>
      <c r="W37" s="23"/>
      <c r="X37" s="23"/>
      <c r="Y37" s="23"/>
      <c r="Z37" s="23"/>
      <c r="AA37" s="23"/>
      <c r="AB37" s="23"/>
      <c r="AC37" s="23"/>
      <c r="AD37" s="23"/>
      <c r="AE37" s="23"/>
      <c r="AF37" s="23"/>
      <c r="AG37" s="23"/>
      <c r="AH37" s="23"/>
      <c r="AI37" s="23"/>
      <c r="AJ37" s="23"/>
      <c r="AK37" s="23"/>
    </row>
    <row r="38" spans="2:37" s="10" customFormat="1" ht="12.75">
      <c r="B38" s="109" t="str">
        <f>'Step 2 Cashflow - Yr1 '!B49</f>
        <v>(?) - Interest Payment</v>
      </c>
      <c r="C38" s="130">
        <f>'Step 2 Cashflow - Yr1 '!P49</f>
        <v>0</v>
      </c>
      <c r="D38" s="128">
        <f>'Step 3 Cashflow - Yr2'!P49</f>
        <v>0</v>
      </c>
      <c r="E38" s="58"/>
      <c r="F38" s="58"/>
      <c r="G38" s="58"/>
      <c r="H38" s="58"/>
      <c r="I38" s="58"/>
      <c r="J38" s="58"/>
      <c r="K38" s="58"/>
      <c r="L38" s="58"/>
      <c r="M38" s="58"/>
      <c r="N38" s="58"/>
      <c r="O38" s="58"/>
      <c r="P38" s="59"/>
      <c r="Q38" s="59"/>
      <c r="R38" s="59"/>
      <c r="S38" s="59"/>
      <c r="T38" s="59"/>
      <c r="U38" s="59"/>
      <c r="V38" s="59"/>
      <c r="W38" s="59"/>
      <c r="X38" s="59"/>
      <c r="Y38" s="59"/>
      <c r="Z38" s="59"/>
      <c r="AA38" s="59"/>
      <c r="AB38" s="59"/>
      <c r="AC38" s="59"/>
      <c r="AD38" s="59"/>
      <c r="AE38" s="59"/>
      <c r="AF38" s="59"/>
      <c r="AG38" s="59"/>
      <c r="AH38" s="59"/>
      <c r="AI38" s="59"/>
      <c r="AJ38" s="59"/>
      <c r="AK38" s="59"/>
    </row>
    <row r="39" spans="2:37" s="10" customFormat="1" ht="12.75">
      <c r="B39" s="217" t="s">
        <v>72</v>
      </c>
      <c r="C39" s="129">
        <f>SUM(C36:C38)</f>
        <v>4000</v>
      </c>
      <c r="D39" s="129">
        <f>SUM(D36:D38)</f>
        <v>0</v>
      </c>
      <c r="E39" s="58"/>
      <c r="F39" s="58"/>
      <c r="G39" s="58"/>
      <c r="H39" s="58"/>
      <c r="I39" s="58"/>
      <c r="J39" s="58"/>
      <c r="K39" s="58"/>
      <c r="L39" s="58"/>
      <c r="M39" s="58"/>
      <c r="N39" s="58"/>
      <c r="O39" s="57"/>
      <c r="P39" s="59"/>
      <c r="Q39" s="59"/>
      <c r="R39" s="59"/>
      <c r="S39" s="59"/>
      <c r="T39" s="59"/>
      <c r="U39" s="59"/>
      <c r="V39" s="59"/>
      <c r="W39" s="59"/>
      <c r="X39" s="59"/>
      <c r="Y39" s="59"/>
      <c r="Z39" s="59"/>
      <c r="AA39" s="59"/>
      <c r="AB39" s="59"/>
      <c r="AC39" s="59"/>
      <c r="AD39" s="59"/>
      <c r="AE39" s="59"/>
      <c r="AF39" s="59"/>
      <c r="AG39" s="59"/>
      <c r="AH39" s="59"/>
      <c r="AI39" s="59"/>
      <c r="AJ39" s="59"/>
      <c r="AK39" s="59"/>
    </row>
    <row r="40" spans="2:37" s="10" customFormat="1" ht="12.75">
      <c r="B40" s="217" t="s">
        <v>73</v>
      </c>
      <c r="C40" s="129">
        <f>+C39+C34</f>
        <v>32060</v>
      </c>
      <c r="D40" s="129">
        <f>+D39+D34</f>
        <v>45660</v>
      </c>
      <c r="E40" s="3"/>
      <c r="F40" s="58"/>
      <c r="G40" s="58"/>
      <c r="H40" s="58"/>
      <c r="I40" s="58"/>
      <c r="J40" s="58"/>
      <c r="K40" s="58"/>
      <c r="L40" s="58"/>
      <c r="M40" s="58"/>
      <c r="N40" s="58"/>
      <c r="O40" s="57"/>
      <c r="P40" s="59"/>
      <c r="Q40" s="59"/>
      <c r="R40" s="59"/>
      <c r="S40" s="59"/>
      <c r="T40" s="59"/>
      <c r="U40" s="59"/>
      <c r="V40" s="59"/>
      <c r="W40" s="59"/>
      <c r="X40" s="59"/>
      <c r="Y40" s="59"/>
      <c r="Z40" s="59"/>
      <c r="AA40" s="59"/>
      <c r="AB40" s="59"/>
      <c r="AC40" s="59"/>
      <c r="AD40" s="59"/>
      <c r="AE40" s="59"/>
      <c r="AF40" s="59"/>
      <c r="AG40" s="59"/>
      <c r="AH40" s="59"/>
      <c r="AI40" s="59"/>
      <c r="AJ40" s="59"/>
      <c r="AK40" s="59"/>
    </row>
    <row r="41" spans="2:37" s="10" customFormat="1" ht="12.75">
      <c r="B41" s="65"/>
      <c r="C41" s="66"/>
      <c r="D41" s="66"/>
      <c r="E41" s="3"/>
      <c r="F41" s="58"/>
      <c r="G41" s="58"/>
      <c r="H41" s="58"/>
      <c r="I41" s="58"/>
      <c r="J41" s="58"/>
      <c r="K41" s="58"/>
      <c r="L41" s="58"/>
      <c r="M41" s="58"/>
      <c r="N41" s="58"/>
      <c r="O41" s="57"/>
      <c r="P41" s="59"/>
      <c r="Q41" s="59"/>
      <c r="R41" s="59"/>
      <c r="S41" s="59"/>
      <c r="T41" s="59"/>
      <c r="U41" s="59"/>
      <c r="V41" s="59"/>
      <c r="W41" s="59"/>
      <c r="X41" s="59"/>
      <c r="Y41" s="59"/>
      <c r="Z41" s="59"/>
      <c r="AA41" s="59"/>
      <c r="AB41" s="59"/>
      <c r="AC41" s="59"/>
      <c r="AD41" s="59"/>
      <c r="AE41" s="59"/>
      <c r="AF41" s="59"/>
      <c r="AG41" s="59"/>
      <c r="AH41" s="59"/>
      <c r="AI41" s="59"/>
      <c r="AJ41" s="59"/>
      <c r="AK41" s="59"/>
    </row>
    <row r="42" spans="2:37" s="34" customFormat="1" ht="13.5" thickBot="1">
      <c r="B42" s="216" t="s">
        <v>74</v>
      </c>
      <c r="C42" s="131">
        <f>+C16-C40</f>
        <v>24965</v>
      </c>
      <c r="D42" s="131">
        <f>+D16-D40</f>
        <v>29865</v>
      </c>
      <c r="E42" s="3"/>
      <c r="F42" s="57"/>
      <c r="G42" s="57"/>
      <c r="H42" s="57"/>
      <c r="I42" s="57"/>
      <c r="J42" s="57"/>
      <c r="K42" s="57"/>
      <c r="L42" s="57"/>
      <c r="M42" s="57"/>
      <c r="N42" s="57"/>
      <c r="O42" s="57"/>
      <c r="P42" s="23"/>
      <c r="Q42" s="23"/>
      <c r="R42" s="23"/>
      <c r="S42" s="23"/>
      <c r="T42" s="23"/>
      <c r="U42" s="23"/>
      <c r="V42" s="23"/>
      <c r="W42" s="23"/>
      <c r="X42" s="23"/>
      <c r="Y42" s="23"/>
      <c r="Z42" s="23"/>
      <c r="AA42" s="23"/>
      <c r="AB42" s="23"/>
      <c r="AC42" s="23"/>
      <c r="AD42" s="23"/>
      <c r="AE42" s="23"/>
      <c r="AF42" s="23"/>
      <c r="AG42" s="23"/>
      <c r="AH42" s="23"/>
      <c r="AI42" s="23"/>
      <c r="AJ42" s="23"/>
      <c r="AK42" s="23"/>
    </row>
    <row r="43" spans="2:4" ht="13.5" thickBot="1">
      <c r="B43" s="240" t="s">
        <v>80</v>
      </c>
      <c r="C43" s="239">
        <f>-IF(C42*0.25&gt;0,C42*0.25,0)</f>
        <v>-6241.25</v>
      </c>
      <c r="D43" s="239">
        <f>-IF(D42*0.25&gt;0,D42*0.25,0)</f>
        <v>-7466.25</v>
      </c>
    </row>
    <row r="44" spans="2:37" s="10" customFormat="1" ht="13.5" thickBot="1">
      <c r="B44" s="216" t="s">
        <v>75</v>
      </c>
      <c r="C44" s="131">
        <f>SUM(C42:C43)</f>
        <v>18723.75</v>
      </c>
      <c r="D44" s="131">
        <f>SUM(D42:D43)</f>
        <v>22398.75</v>
      </c>
      <c r="E44" s="59"/>
      <c r="F44" s="64"/>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sheetData>
  <sheetProtection/>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AM70"/>
  <sheetViews>
    <sheetView zoomScalePageLayoutView="0" workbookViewId="0" topLeftCell="A1">
      <selection activeCell="I15" sqref="I15"/>
    </sheetView>
  </sheetViews>
  <sheetFormatPr defaultColWidth="11.421875" defaultRowHeight="12.75"/>
  <cols>
    <col min="1" max="1" width="3.00390625" style="34" customWidth="1"/>
    <col min="2" max="2" width="43.421875" style="34" bestFit="1" customWidth="1"/>
    <col min="3" max="3" width="10.7109375" style="34" bestFit="1" customWidth="1"/>
    <col min="4" max="4" width="11.421875" style="37" bestFit="1" customWidth="1"/>
    <col min="5" max="5" width="10.421875" style="37" bestFit="1" customWidth="1"/>
    <col min="6" max="6" width="11.7109375" style="37" bestFit="1" customWidth="1"/>
    <col min="7" max="7" width="10.00390625" style="37" customWidth="1"/>
    <col min="8" max="10" width="11.7109375" style="37" bestFit="1" customWidth="1"/>
    <col min="11" max="11" width="12.00390625" style="37" bestFit="1" customWidth="1"/>
    <col min="12" max="12" width="11.7109375" style="37" bestFit="1" customWidth="1"/>
    <col min="13" max="13" width="11.8515625" style="37" bestFit="1" customWidth="1"/>
    <col min="14" max="14" width="12.140625" style="37" bestFit="1" customWidth="1"/>
    <col min="15" max="15" width="12.421875" style="37" bestFit="1" customWidth="1"/>
    <col min="16" max="16" width="13.00390625" style="49" bestFit="1" customWidth="1"/>
    <col min="17" max="17" width="12.7109375" style="37" bestFit="1" customWidth="1"/>
    <col min="18" max="18" width="10.7109375" style="37" bestFit="1" customWidth="1"/>
    <col min="19" max="19" width="11.421875" style="37" customWidth="1"/>
    <col min="20" max="20" width="16.421875" style="37" bestFit="1" customWidth="1"/>
    <col min="21" max="21" width="11.28125" style="37" bestFit="1" customWidth="1"/>
    <col min="22" max="39" width="11.421875" style="37" customWidth="1"/>
    <col min="40" max="16384" width="11.421875" style="34" customWidth="1"/>
  </cols>
  <sheetData>
    <row r="1" spans="2:39" s="23" customFormat="1" ht="18.75" thickBot="1">
      <c r="B1" s="1" t="s">
        <v>147</v>
      </c>
      <c r="C1" s="1"/>
      <c r="D1" s="24"/>
      <c r="F1" s="24"/>
      <c r="G1" s="24"/>
      <c r="H1" s="24"/>
      <c r="I1" s="24"/>
      <c r="J1" s="24"/>
      <c r="K1" s="24"/>
      <c r="L1" s="24"/>
      <c r="M1" s="24"/>
      <c r="N1" s="24"/>
      <c r="O1" s="24"/>
      <c r="P1" s="25"/>
      <c r="Q1" s="26"/>
      <c r="R1" s="26"/>
      <c r="S1" s="26"/>
      <c r="T1" s="26"/>
      <c r="U1" s="26"/>
      <c r="V1" s="26"/>
      <c r="W1" s="26"/>
      <c r="X1" s="26"/>
      <c r="Y1" s="26"/>
      <c r="Z1" s="26"/>
      <c r="AA1" s="26"/>
      <c r="AB1" s="26"/>
      <c r="AC1" s="26"/>
      <c r="AD1" s="26"/>
      <c r="AE1" s="26"/>
      <c r="AF1" s="26"/>
      <c r="AG1" s="26"/>
      <c r="AH1" s="26"/>
      <c r="AI1" s="26"/>
      <c r="AJ1" s="26"/>
      <c r="AK1" s="26"/>
      <c r="AL1" s="26"/>
      <c r="AM1" s="26"/>
    </row>
    <row r="2" spans="2:39" s="71" customFormat="1" ht="12.75">
      <c r="B2" s="209" t="s">
        <v>21</v>
      </c>
      <c r="C2" s="210"/>
      <c r="D2" s="213" t="str">
        <f>'Step 2 Cashflow - Yr1 '!D2</f>
        <v>Jul</v>
      </c>
      <c r="E2" s="213" t="str">
        <f>'Step 2 Cashflow - Yr1 '!E2</f>
        <v>Aug</v>
      </c>
      <c r="F2" s="213" t="str">
        <f>'Step 2 Cashflow - Yr1 '!F2</f>
        <v>Sep</v>
      </c>
      <c r="G2" s="213" t="str">
        <f>'Step 2 Cashflow - Yr1 '!G2</f>
        <v>Oct</v>
      </c>
      <c r="H2" s="213" t="str">
        <f>'Step 2 Cashflow - Yr1 '!H2</f>
        <v>Nov</v>
      </c>
      <c r="I2" s="213" t="str">
        <f>'Step 2 Cashflow - Yr1 '!I2</f>
        <v>Dec</v>
      </c>
      <c r="J2" s="213" t="str">
        <f>'Step 2 Cashflow - Yr1 '!J2</f>
        <v>Jan</v>
      </c>
      <c r="K2" s="213" t="str">
        <f>'Step 2 Cashflow - Yr1 '!K2</f>
        <v>Feb</v>
      </c>
      <c r="L2" s="213" t="str">
        <f>'Step 2 Cashflow - Yr1 '!L2</f>
        <v>Mar</v>
      </c>
      <c r="M2" s="213" t="str">
        <f>'Step 2 Cashflow - Yr1 '!M2</f>
        <v>Apr</v>
      </c>
      <c r="N2" s="213" t="str">
        <f>'Step 2 Cashflow - Yr1 '!N2</f>
        <v>May</v>
      </c>
      <c r="O2" s="213" t="str">
        <f>'Step 2 Cashflow - Yr1 '!O2</f>
        <v>Jun</v>
      </c>
      <c r="P2" s="213" t="str">
        <f>'Step 2 Cashflow - Yr1 '!P2</f>
        <v>Total</v>
      </c>
      <c r="Q2" s="69"/>
      <c r="W2" s="69"/>
      <c r="X2" s="69"/>
      <c r="Y2" s="69"/>
      <c r="Z2" s="69"/>
      <c r="AA2" s="69"/>
      <c r="AB2" s="69"/>
      <c r="AC2" s="69"/>
      <c r="AD2" s="69"/>
      <c r="AE2" s="69"/>
      <c r="AF2" s="69"/>
      <c r="AG2" s="69"/>
      <c r="AH2" s="69"/>
      <c r="AI2" s="69"/>
      <c r="AJ2" s="69"/>
      <c r="AK2" s="69"/>
      <c r="AL2" s="69"/>
      <c r="AM2" s="69"/>
    </row>
    <row r="3" spans="2:38" s="10" customFormat="1" ht="12.75">
      <c r="B3" s="29" t="s">
        <v>32</v>
      </c>
      <c r="C3" s="30"/>
      <c r="D3" s="31"/>
      <c r="E3" s="32"/>
      <c r="F3" s="32"/>
      <c r="G3" s="32"/>
      <c r="H3" s="32"/>
      <c r="I3" s="32"/>
      <c r="J3" s="32"/>
      <c r="K3" s="32"/>
      <c r="L3" s="32"/>
      <c r="M3" s="32"/>
      <c r="N3" s="32"/>
      <c r="O3" s="32"/>
      <c r="P3" s="33"/>
      <c r="Q3" s="28"/>
      <c r="R3" s="28"/>
      <c r="S3" s="28"/>
      <c r="T3" s="28"/>
      <c r="U3" s="28"/>
      <c r="V3" s="28"/>
      <c r="W3" s="28"/>
      <c r="X3" s="28"/>
      <c r="Y3" s="28"/>
      <c r="Z3" s="28"/>
      <c r="AA3" s="28"/>
      <c r="AB3" s="28"/>
      <c r="AC3" s="28"/>
      <c r="AD3" s="28"/>
      <c r="AE3" s="28"/>
      <c r="AF3" s="28"/>
      <c r="AG3" s="28"/>
      <c r="AH3" s="28"/>
      <c r="AI3" s="28"/>
      <c r="AJ3" s="28"/>
      <c r="AK3" s="28"/>
      <c r="AL3" s="28"/>
    </row>
    <row r="4" spans="2:39" ht="12.75">
      <c r="B4" s="108" t="str">
        <f>'Step 1 Start Up Costs'!A18</f>
        <v>Bronze package (2 hr session)</v>
      </c>
      <c r="C4" s="35"/>
      <c r="D4" s="72"/>
      <c r="E4" s="36"/>
      <c r="F4" s="36"/>
      <c r="G4" s="36"/>
      <c r="H4" s="36"/>
      <c r="I4" s="36"/>
      <c r="J4" s="36"/>
      <c r="K4" s="36"/>
      <c r="L4" s="36"/>
      <c r="M4" s="36"/>
      <c r="N4" s="36"/>
      <c r="O4" s="36"/>
      <c r="P4" s="111">
        <f>SUM(D4:O4)</f>
        <v>0</v>
      </c>
      <c r="AM4" s="34"/>
    </row>
    <row r="5" spans="2:39" ht="12.75">
      <c r="B5" s="108" t="str">
        <f>'Step 1 Start Up Costs'!A19</f>
        <v>Silver package (3 hr session, un-edited)</v>
      </c>
      <c r="C5" s="35"/>
      <c r="D5" s="36"/>
      <c r="E5" s="36"/>
      <c r="F5" s="36"/>
      <c r="G5" s="36"/>
      <c r="H5" s="36"/>
      <c r="I5" s="36"/>
      <c r="J5" s="36"/>
      <c r="K5" s="36"/>
      <c r="L5" s="36"/>
      <c r="M5" s="36"/>
      <c r="N5" s="36"/>
      <c r="O5" s="36"/>
      <c r="P5" s="111">
        <f>SUM(D5:O5)</f>
        <v>0</v>
      </c>
      <c r="AM5" s="34"/>
    </row>
    <row r="6" spans="2:39" ht="12.75">
      <c r="B6" s="108" t="str">
        <f>'Step 1 Start Up Costs'!A20</f>
        <v>Gold package (3 hr session, edited or 4 hrs un-edited)</v>
      </c>
      <c r="C6" s="35"/>
      <c r="D6" s="36"/>
      <c r="E6" s="36"/>
      <c r="F6" s="36"/>
      <c r="G6" s="36"/>
      <c r="H6" s="36"/>
      <c r="I6" s="36"/>
      <c r="J6" s="36"/>
      <c r="K6" s="36"/>
      <c r="L6" s="36"/>
      <c r="M6" s="36"/>
      <c r="N6" s="36"/>
      <c r="O6" s="36"/>
      <c r="P6" s="111">
        <f>SUM(D6:O6)</f>
        <v>0</v>
      </c>
      <c r="AM6" s="34"/>
    </row>
    <row r="7" spans="2:39" ht="12.75">
      <c r="B7" s="108" t="str">
        <f>'Step 1 Start Up Costs'!A21</f>
        <v>Platinum package (5 - 8 hrs, editied)</v>
      </c>
      <c r="C7" s="35"/>
      <c r="D7" s="36"/>
      <c r="E7" s="36"/>
      <c r="F7" s="36"/>
      <c r="G7" s="72"/>
      <c r="H7" s="36"/>
      <c r="I7" s="36"/>
      <c r="J7" s="36"/>
      <c r="K7" s="36"/>
      <c r="L7" s="36"/>
      <c r="M7" s="36"/>
      <c r="N7" s="36"/>
      <c r="O7" s="36"/>
      <c r="P7" s="111">
        <f>SUM(D7:O7)</f>
        <v>0</v>
      </c>
      <c r="AM7" s="34"/>
    </row>
    <row r="8" spans="2:39" ht="12.75">
      <c r="B8" s="29" t="s">
        <v>33</v>
      </c>
      <c r="C8" s="30" t="s">
        <v>34</v>
      </c>
      <c r="D8" s="31"/>
      <c r="E8" s="32"/>
      <c r="F8" s="32"/>
      <c r="G8" s="32"/>
      <c r="H8" s="32"/>
      <c r="I8" s="32"/>
      <c r="J8" s="32"/>
      <c r="K8" s="32"/>
      <c r="L8" s="32"/>
      <c r="M8" s="32"/>
      <c r="N8" s="32"/>
      <c r="O8" s="32"/>
      <c r="P8" s="38"/>
      <c r="Q8" s="28"/>
      <c r="AM8" s="34"/>
    </row>
    <row r="9" spans="2:39" ht="12.75">
      <c r="B9" s="109" t="str">
        <f>+B4</f>
        <v>Bronze package (2 hr session)</v>
      </c>
      <c r="C9" s="135"/>
      <c r="D9" s="223"/>
      <c r="E9" s="223"/>
      <c r="F9" s="223"/>
      <c r="G9" s="223"/>
      <c r="H9" s="223"/>
      <c r="I9" s="223"/>
      <c r="J9" s="223"/>
      <c r="K9" s="223"/>
      <c r="L9" s="223"/>
      <c r="M9" s="223"/>
      <c r="N9" s="223"/>
      <c r="O9" s="223"/>
      <c r="P9" s="110">
        <f>SUM(D9:O9)</f>
        <v>0</v>
      </c>
      <c r="Q9" s="41"/>
      <c r="AM9" s="34"/>
    </row>
    <row r="10" spans="2:38" s="10" customFormat="1" ht="12.75">
      <c r="B10" s="109" t="str">
        <f>+B5</f>
        <v>Silver package (3 hr session, un-edited)</v>
      </c>
      <c r="C10" s="135"/>
      <c r="D10" s="223"/>
      <c r="E10" s="223"/>
      <c r="F10" s="223"/>
      <c r="G10" s="223"/>
      <c r="H10" s="223"/>
      <c r="I10" s="223"/>
      <c r="J10" s="223"/>
      <c r="K10" s="223"/>
      <c r="L10" s="223"/>
      <c r="M10" s="223"/>
      <c r="N10" s="223"/>
      <c r="O10" s="223"/>
      <c r="P10" s="110">
        <f>SUM(D10:O10)</f>
        <v>0</v>
      </c>
      <c r="Q10" s="41"/>
      <c r="R10" s="28"/>
      <c r="S10" s="28"/>
      <c r="T10" s="28"/>
      <c r="U10" s="28"/>
      <c r="V10" s="28"/>
      <c r="W10" s="28"/>
      <c r="X10" s="28"/>
      <c r="Y10" s="28"/>
      <c r="Z10" s="28"/>
      <c r="AA10" s="28"/>
      <c r="AB10" s="28"/>
      <c r="AC10" s="28"/>
      <c r="AD10" s="28"/>
      <c r="AE10" s="28"/>
      <c r="AF10" s="28"/>
      <c r="AG10" s="28"/>
      <c r="AH10" s="28"/>
      <c r="AI10" s="28"/>
      <c r="AJ10" s="28"/>
      <c r="AK10" s="28"/>
      <c r="AL10" s="28"/>
    </row>
    <row r="11" spans="2:39" ht="12.75">
      <c r="B11" s="109" t="str">
        <f>+B6</f>
        <v>Gold package (3 hr session, edited or 4 hrs un-edited)</v>
      </c>
      <c r="C11" s="135"/>
      <c r="D11" s="223"/>
      <c r="E11" s="223"/>
      <c r="F11" s="223"/>
      <c r="G11" s="223"/>
      <c r="H11" s="223"/>
      <c r="I11" s="223"/>
      <c r="J11" s="223"/>
      <c r="K11" s="223"/>
      <c r="L11" s="223"/>
      <c r="M11" s="223"/>
      <c r="N11" s="223"/>
      <c r="O11" s="223"/>
      <c r="P11" s="110">
        <f>SUM(D11:O11)</f>
        <v>0</v>
      </c>
      <c r="Q11" s="41"/>
      <c r="AM11" s="34"/>
    </row>
    <row r="12" spans="2:39" ht="12.75">
      <c r="B12" s="109" t="str">
        <f>+B7</f>
        <v>Platinum package (5 - 8 hrs, editied)</v>
      </c>
      <c r="C12" s="135"/>
      <c r="D12" s="223"/>
      <c r="E12" s="223"/>
      <c r="F12" s="223"/>
      <c r="G12" s="223"/>
      <c r="H12" s="223"/>
      <c r="I12" s="223"/>
      <c r="J12" s="223"/>
      <c r="K12" s="223"/>
      <c r="L12" s="223"/>
      <c r="M12" s="223"/>
      <c r="N12" s="223"/>
      <c r="O12" s="223"/>
      <c r="P12" s="110">
        <f>SUM(D12:O12)</f>
        <v>0</v>
      </c>
      <c r="Q12" s="93"/>
      <c r="AM12" s="34"/>
    </row>
    <row r="13" spans="2:39" ht="12.75">
      <c r="B13" s="118" t="str">
        <f>'Step 2 Cashflow - Yr1 '!B13</f>
        <v>Total Cash Sales</v>
      </c>
      <c r="C13" s="136"/>
      <c r="D13" s="112">
        <f>SUM(D9:D12)</f>
        <v>0</v>
      </c>
      <c r="E13" s="112">
        <f>SUM(E9:E12)</f>
        <v>0</v>
      </c>
      <c r="F13" s="112">
        <f aca="true" t="shared" si="0" ref="F13:O13">SUM(F9:F12)</f>
        <v>0</v>
      </c>
      <c r="G13" s="112">
        <f t="shared" si="0"/>
        <v>0</v>
      </c>
      <c r="H13" s="112">
        <f t="shared" si="0"/>
        <v>0</v>
      </c>
      <c r="I13" s="112">
        <f t="shared" si="0"/>
        <v>0</v>
      </c>
      <c r="J13" s="112">
        <f t="shared" si="0"/>
        <v>0</v>
      </c>
      <c r="K13" s="112">
        <f t="shared" si="0"/>
        <v>0</v>
      </c>
      <c r="L13" s="112">
        <f t="shared" si="0"/>
        <v>0</v>
      </c>
      <c r="M13" s="112">
        <f t="shared" si="0"/>
        <v>0</v>
      </c>
      <c r="N13" s="112">
        <f t="shared" si="0"/>
        <v>0</v>
      </c>
      <c r="O13" s="112">
        <f t="shared" si="0"/>
        <v>0</v>
      </c>
      <c r="P13" s="110">
        <f>SUM(P9:P12)</f>
        <v>0</v>
      </c>
      <c r="Q13" s="205"/>
      <c r="AM13" s="34"/>
    </row>
    <row r="14" spans="2:16" ht="12.75">
      <c r="B14" s="167" t="str">
        <f>'Step 2 Cashflow - Yr1 '!B14</f>
        <v>Owner's Investment </v>
      </c>
      <c r="C14" s="137"/>
      <c r="D14" s="151">
        <f>IF('Step 1 Start Up Costs'!I22-'Step 1 Start Up Costs'!D22&lt;0,0,'Step 1 Start Up Costs'!I22-'Step 1 Start Up Costs'!D22)</f>
        <v>0</v>
      </c>
      <c r="E14" s="134"/>
      <c r="F14" s="134"/>
      <c r="G14" s="134"/>
      <c r="H14" s="134"/>
      <c r="I14" s="134"/>
      <c r="J14" s="134"/>
      <c r="K14" s="134"/>
      <c r="L14" s="134"/>
      <c r="M14" s="134"/>
      <c r="N14" s="134"/>
      <c r="O14" s="138"/>
      <c r="P14" s="110">
        <f>SUM(D14:O14)</f>
        <v>0</v>
      </c>
    </row>
    <row r="15" spans="2:16" ht="12.75">
      <c r="B15" s="167" t="str">
        <f>'Step 2 Cashflow - Yr1 '!B15</f>
        <v>Starter Company Grant</v>
      </c>
      <c r="C15" s="137"/>
      <c r="D15" s="151">
        <f>'Step 1 Start Up Costs'!D25</f>
        <v>3500</v>
      </c>
      <c r="E15" s="134"/>
      <c r="F15" s="134"/>
      <c r="G15" s="237">
        <v>1500</v>
      </c>
      <c r="H15" s="134"/>
      <c r="I15" s="223"/>
      <c r="J15" s="134"/>
      <c r="K15" s="134"/>
      <c r="L15" s="134"/>
      <c r="M15" s="134"/>
      <c r="N15" s="134"/>
      <c r="O15" s="134"/>
      <c r="P15" s="110">
        <f>SUM(D15:O15)</f>
        <v>5000</v>
      </c>
    </row>
    <row r="16" spans="2:16" ht="12.75">
      <c r="B16" s="167" t="str">
        <f>'Step 2 Cashflow - Yr1 '!B16</f>
        <v>Futurpreneur Loan</v>
      </c>
      <c r="C16" s="137"/>
      <c r="D16" s="152">
        <f>'Step 1 Start Up Costs'!E25</f>
        <v>0</v>
      </c>
      <c r="E16" s="134"/>
      <c r="F16" s="134"/>
      <c r="G16" s="134"/>
      <c r="H16" s="134"/>
      <c r="I16" s="134"/>
      <c r="J16" s="134"/>
      <c r="K16" s="134"/>
      <c r="L16" s="134"/>
      <c r="M16" s="134"/>
      <c r="N16" s="134"/>
      <c r="O16" s="134"/>
      <c r="P16" s="110">
        <f>SUM(D16:O16)</f>
        <v>0</v>
      </c>
    </row>
    <row r="17" spans="2:16" ht="12.75">
      <c r="B17" s="118" t="str">
        <f>'Step 2 Cashflow - Yr1 '!B17</f>
        <v>Total Other Cash Inflow</v>
      </c>
      <c r="C17" s="136"/>
      <c r="D17" s="112">
        <f>SUM(D14:D16)</f>
        <v>3500</v>
      </c>
      <c r="E17" s="112">
        <f aca="true" t="shared" si="1" ref="E17:O17">SUM(E14:E16)</f>
        <v>0</v>
      </c>
      <c r="F17" s="112">
        <f t="shared" si="1"/>
        <v>0</v>
      </c>
      <c r="G17" s="112">
        <f t="shared" si="1"/>
        <v>1500</v>
      </c>
      <c r="H17" s="112">
        <f t="shared" si="1"/>
        <v>0</v>
      </c>
      <c r="I17" s="112">
        <f t="shared" si="1"/>
        <v>0</v>
      </c>
      <c r="J17" s="112">
        <f t="shared" si="1"/>
        <v>0</v>
      </c>
      <c r="K17" s="112">
        <f t="shared" si="1"/>
        <v>0</v>
      </c>
      <c r="L17" s="112">
        <f t="shared" si="1"/>
        <v>0</v>
      </c>
      <c r="M17" s="112">
        <f t="shared" si="1"/>
        <v>0</v>
      </c>
      <c r="N17" s="112">
        <f t="shared" si="1"/>
        <v>0</v>
      </c>
      <c r="O17" s="112">
        <f t="shared" si="1"/>
        <v>0</v>
      </c>
      <c r="P17" s="110">
        <f>SUM(D17:O17)</f>
        <v>5000</v>
      </c>
    </row>
    <row r="18" spans="2:16" ht="12.75">
      <c r="B18" s="116" t="str">
        <f>'Step 2 Cashflow - Yr1 '!B18</f>
        <v>(A) TOTAL CASH INFLOW</v>
      </c>
      <c r="C18" s="140"/>
      <c r="D18" s="112">
        <f>+D13+D17</f>
        <v>3500</v>
      </c>
      <c r="E18" s="112">
        <f>+E13+E17</f>
        <v>0</v>
      </c>
      <c r="F18" s="112">
        <f aca="true" t="shared" si="2" ref="F18:O18">+F13+F17</f>
        <v>0</v>
      </c>
      <c r="G18" s="112">
        <f t="shared" si="2"/>
        <v>1500</v>
      </c>
      <c r="H18" s="112">
        <f t="shared" si="2"/>
        <v>0</v>
      </c>
      <c r="I18" s="112">
        <f t="shared" si="2"/>
        <v>0</v>
      </c>
      <c r="J18" s="112">
        <f t="shared" si="2"/>
        <v>0</v>
      </c>
      <c r="K18" s="112">
        <f t="shared" si="2"/>
        <v>0</v>
      </c>
      <c r="L18" s="112">
        <f t="shared" si="2"/>
        <v>0</v>
      </c>
      <c r="M18" s="112">
        <f t="shared" si="2"/>
        <v>0</v>
      </c>
      <c r="N18" s="112">
        <f t="shared" si="2"/>
        <v>0</v>
      </c>
      <c r="O18" s="112">
        <f t="shared" si="2"/>
        <v>0</v>
      </c>
      <c r="P18" s="112">
        <f>+P13+P17</f>
        <v>5000</v>
      </c>
    </row>
    <row r="19" spans="2:39" s="10" customFormat="1" ht="12.75">
      <c r="B19" s="29" t="s">
        <v>40</v>
      </c>
      <c r="C19" s="141"/>
      <c r="D19" s="142"/>
      <c r="E19" s="143"/>
      <c r="F19" s="143"/>
      <c r="G19" s="143"/>
      <c r="H19" s="143"/>
      <c r="I19" s="143"/>
      <c r="J19" s="143"/>
      <c r="K19" s="143"/>
      <c r="L19" s="143"/>
      <c r="M19" s="143"/>
      <c r="N19" s="143"/>
      <c r="O19" s="153"/>
      <c r="P19" s="88"/>
      <c r="Q19" s="28"/>
      <c r="R19" s="28"/>
      <c r="S19" s="28"/>
      <c r="T19" s="28"/>
      <c r="U19" s="28"/>
      <c r="V19" s="28"/>
      <c r="W19" s="28"/>
      <c r="X19" s="28"/>
      <c r="Y19" s="28"/>
      <c r="Z19" s="28"/>
      <c r="AA19" s="28"/>
      <c r="AB19" s="28"/>
      <c r="AC19" s="28"/>
      <c r="AD19" s="28"/>
      <c r="AE19" s="28"/>
      <c r="AF19" s="28"/>
      <c r="AG19" s="28"/>
      <c r="AH19" s="28"/>
      <c r="AI19" s="28"/>
      <c r="AJ19" s="28"/>
      <c r="AK19" s="28"/>
      <c r="AL19" s="28"/>
      <c r="AM19" s="28"/>
    </row>
    <row r="20" spans="2:39" ht="12.75">
      <c r="B20" s="117" t="str">
        <f>'Step 2 Cashflow - Yr1 '!B20</f>
        <v>Inventory (Cost of Goods Sold - COGS)</v>
      </c>
      <c r="C20" s="144"/>
      <c r="D20" s="145"/>
      <c r="E20" s="134"/>
      <c r="F20" s="134"/>
      <c r="G20" s="134"/>
      <c r="H20" s="134"/>
      <c r="I20" s="134"/>
      <c r="O20" s="134"/>
      <c r="P20" s="40"/>
      <c r="AM20" s="34"/>
    </row>
    <row r="21" spans="2:38" s="10" customFormat="1" ht="12.75">
      <c r="B21" s="109" t="str">
        <f>+B4</f>
        <v>Bronze package (2 hr session)</v>
      </c>
      <c r="C21" s="146"/>
      <c r="D21" s="134"/>
      <c r="E21" s="134"/>
      <c r="F21" s="134"/>
      <c r="G21" s="134"/>
      <c r="H21" s="134"/>
      <c r="I21" s="134"/>
      <c r="J21" s="134"/>
      <c r="K21" s="134"/>
      <c r="L21" s="134"/>
      <c r="M21" s="134"/>
      <c r="N21" s="134"/>
      <c r="O21" s="134"/>
      <c r="P21" s="110">
        <f>SUM(D21:O21)</f>
        <v>0</v>
      </c>
      <c r="Q21" s="28"/>
      <c r="R21" s="28"/>
      <c r="S21" s="28"/>
      <c r="T21" s="28"/>
      <c r="U21" s="28"/>
      <c r="V21" s="28"/>
      <c r="W21" s="28"/>
      <c r="X21" s="28"/>
      <c r="Y21" s="28"/>
      <c r="Z21" s="28"/>
      <c r="AA21" s="28"/>
      <c r="AB21" s="28"/>
      <c r="AC21" s="28"/>
      <c r="AD21" s="28"/>
      <c r="AE21" s="28"/>
      <c r="AF21" s="28"/>
      <c r="AG21" s="28"/>
      <c r="AH21" s="28"/>
      <c r="AI21" s="28"/>
      <c r="AJ21" s="28"/>
      <c r="AK21" s="28"/>
      <c r="AL21" s="28"/>
    </row>
    <row r="22" spans="2:38" s="10" customFormat="1" ht="12.75">
      <c r="B22" s="109" t="str">
        <f>+B5</f>
        <v>Silver package (3 hr session, un-edited)</v>
      </c>
      <c r="C22" s="146"/>
      <c r="D22" s="134"/>
      <c r="E22" s="134"/>
      <c r="F22" s="134"/>
      <c r="G22" s="134"/>
      <c r="H22" s="134"/>
      <c r="I22" s="134"/>
      <c r="J22" s="134"/>
      <c r="K22" s="134"/>
      <c r="L22" s="134"/>
      <c r="M22" s="134"/>
      <c r="N22" s="134"/>
      <c r="O22" s="134"/>
      <c r="P22" s="110">
        <f>SUM(D22:O22)</f>
        <v>0</v>
      </c>
      <c r="Q22" s="28"/>
      <c r="R22" s="28"/>
      <c r="S22" s="28"/>
      <c r="T22" s="28"/>
      <c r="U22" s="28"/>
      <c r="V22" s="28"/>
      <c r="W22" s="28"/>
      <c r="X22" s="28"/>
      <c r="Y22" s="28"/>
      <c r="Z22" s="28"/>
      <c r="AA22" s="28"/>
      <c r="AB22" s="28"/>
      <c r="AC22" s="28"/>
      <c r="AD22" s="28"/>
      <c r="AE22" s="28"/>
      <c r="AF22" s="28"/>
      <c r="AG22" s="28"/>
      <c r="AH22" s="28"/>
      <c r="AI22" s="28"/>
      <c r="AJ22" s="28"/>
      <c r="AK22" s="28"/>
      <c r="AL22" s="28"/>
    </row>
    <row r="23" spans="2:39" ht="12.75">
      <c r="B23" s="109" t="str">
        <f>+B6</f>
        <v>Gold package (3 hr session, edited or 4 hrs un-edited)</v>
      </c>
      <c r="C23" s="146"/>
      <c r="D23" s="134"/>
      <c r="E23" s="134"/>
      <c r="F23" s="134"/>
      <c r="G23" s="134"/>
      <c r="H23" s="134"/>
      <c r="I23" s="134"/>
      <c r="J23" s="134"/>
      <c r="K23" s="134"/>
      <c r="L23" s="134"/>
      <c r="M23" s="134"/>
      <c r="N23" s="134"/>
      <c r="O23" s="134"/>
      <c r="P23" s="110">
        <f>SUM(D23:O23)</f>
        <v>0</v>
      </c>
      <c r="AM23" s="34"/>
    </row>
    <row r="24" spans="2:39" ht="12.75">
      <c r="B24" s="109" t="str">
        <f>+B7</f>
        <v>Platinum package (5 - 8 hrs, editied)</v>
      </c>
      <c r="C24" s="146"/>
      <c r="D24" s="134"/>
      <c r="E24" s="134"/>
      <c r="F24" s="134"/>
      <c r="G24" s="134"/>
      <c r="H24" s="134"/>
      <c r="I24" s="134"/>
      <c r="J24" s="134"/>
      <c r="K24" s="134"/>
      <c r="L24" s="134"/>
      <c r="M24" s="134"/>
      <c r="N24" s="134"/>
      <c r="O24" s="134"/>
      <c r="P24" s="110">
        <f>SUM(D24:O24)</f>
        <v>0</v>
      </c>
      <c r="AM24" s="34"/>
    </row>
    <row r="25" spans="2:17" ht="12.75">
      <c r="B25" s="116" t="str">
        <f>'Step 2 Cashflow - Yr1 '!B25</f>
        <v>(B) INVENTORY COSTS (COGS)</v>
      </c>
      <c r="C25" s="140"/>
      <c r="D25" s="112">
        <f aca="true" t="shared" si="3" ref="D25:P25">SUM(D21:D24)</f>
        <v>0</v>
      </c>
      <c r="E25" s="112">
        <f t="shared" si="3"/>
        <v>0</v>
      </c>
      <c r="F25" s="112">
        <f t="shared" si="3"/>
        <v>0</v>
      </c>
      <c r="G25" s="112">
        <f t="shared" si="3"/>
        <v>0</v>
      </c>
      <c r="H25" s="112">
        <f t="shared" si="3"/>
        <v>0</v>
      </c>
      <c r="I25" s="112">
        <f t="shared" si="3"/>
        <v>0</v>
      </c>
      <c r="J25" s="112">
        <f t="shared" si="3"/>
        <v>0</v>
      </c>
      <c r="K25" s="112">
        <f t="shared" si="3"/>
        <v>0</v>
      </c>
      <c r="L25" s="112">
        <f t="shared" si="3"/>
        <v>0</v>
      </c>
      <c r="M25" s="112">
        <f t="shared" si="3"/>
        <v>0</v>
      </c>
      <c r="N25" s="112">
        <f t="shared" si="3"/>
        <v>0</v>
      </c>
      <c r="O25" s="112">
        <f t="shared" si="3"/>
        <v>0</v>
      </c>
      <c r="P25" s="112">
        <f t="shared" si="3"/>
        <v>0</v>
      </c>
      <c r="Q25" s="41"/>
    </row>
    <row r="26" spans="2:17" ht="12.75">
      <c r="B26" s="167" t="str">
        <f>'Step 2 Cashflow - Yr1 '!B26</f>
        <v>General Expenses</v>
      </c>
      <c r="C26" s="147"/>
      <c r="D26" s="145"/>
      <c r="E26" s="134"/>
      <c r="F26" s="134"/>
      <c r="G26" s="134"/>
      <c r="H26" s="134"/>
      <c r="I26" s="134"/>
      <c r="J26" s="134"/>
      <c r="K26" s="134"/>
      <c r="L26" s="134"/>
      <c r="M26" s="134"/>
      <c r="N26" s="134"/>
      <c r="O26" s="134"/>
      <c r="P26" s="40"/>
      <c r="Q26" s="41"/>
    </row>
    <row r="27" spans="2:17" ht="12.75">
      <c r="B27" s="167" t="str">
        <f>'Step 2 Cashflow - Yr1 '!B27</f>
        <v>Owner's draw/salary</v>
      </c>
      <c r="C27" s="137"/>
      <c r="D27" s="134"/>
      <c r="E27" s="134"/>
      <c r="F27" s="134"/>
      <c r="G27" s="134"/>
      <c r="H27" s="134"/>
      <c r="I27" s="134"/>
      <c r="J27" s="134"/>
      <c r="K27" s="139"/>
      <c r="L27" s="134"/>
      <c r="M27" s="134"/>
      <c r="N27" s="134"/>
      <c r="O27" s="134"/>
      <c r="P27" s="110">
        <f aca="true" t="shared" si="4" ref="P27:P32">SUM(D27:O27)</f>
        <v>0</v>
      </c>
      <c r="Q27" s="41"/>
    </row>
    <row r="28" spans="2:17" ht="12.75">
      <c r="B28" s="167" t="str">
        <f>'Step 2 Cashflow - Yr1 '!B28</f>
        <v>Employee/contractor</v>
      </c>
      <c r="C28" s="137"/>
      <c r="D28" s="134"/>
      <c r="E28" s="134"/>
      <c r="F28" s="134"/>
      <c r="G28" s="134"/>
      <c r="H28" s="134"/>
      <c r="I28" s="134"/>
      <c r="J28" s="134"/>
      <c r="K28" s="134"/>
      <c r="L28" s="134"/>
      <c r="M28" s="134"/>
      <c r="N28" s="134"/>
      <c r="O28" s="134"/>
      <c r="P28" s="110">
        <f t="shared" si="4"/>
        <v>0</v>
      </c>
      <c r="Q28" s="41"/>
    </row>
    <row r="29" spans="2:17" ht="12.75">
      <c r="B29" s="167" t="str">
        <f>'Step 2 Cashflow - Yr1 '!B29</f>
        <v>Legal</v>
      </c>
      <c r="C29" s="137"/>
      <c r="D29" s="134"/>
      <c r="E29" s="134"/>
      <c r="F29" s="134"/>
      <c r="G29" s="134"/>
      <c r="H29" s="134"/>
      <c r="I29" s="134"/>
      <c r="J29" s="134"/>
      <c r="K29" s="134"/>
      <c r="L29" s="134"/>
      <c r="M29" s="134"/>
      <c r="N29" s="134"/>
      <c r="O29" s="134"/>
      <c r="P29" s="110">
        <f t="shared" si="4"/>
        <v>0</v>
      </c>
      <c r="Q29" s="90"/>
    </row>
    <row r="30" spans="2:17" ht="12.75">
      <c r="B30" s="167" t="str">
        <f>'Step 2 Cashflow - Yr1 '!B30</f>
        <v>Accounting</v>
      </c>
      <c r="C30" s="137"/>
      <c r="D30" s="134"/>
      <c r="E30" s="134"/>
      <c r="F30" s="134"/>
      <c r="G30" s="134"/>
      <c r="H30" s="134"/>
      <c r="I30" s="134"/>
      <c r="J30" s="134"/>
      <c r="K30" s="134"/>
      <c r="L30" s="134"/>
      <c r="M30" s="134"/>
      <c r="N30" s="134"/>
      <c r="O30" s="134"/>
      <c r="P30" s="110">
        <f t="shared" si="4"/>
        <v>0</v>
      </c>
      <c r="Q30" s="90"/>
    </row>
    <row r="31" spans="2:39" s="10" customFormat="1" ht="12.75" customHeight="1">
      <c r="B31" s="167" t="str">
        <f>'Step 2 Cashflow - Yr1 '!B31</f>
        <v>Advertising and promotion</v>
      </c>
      <c r="C31" s="137"/>
      <c r="D31" s="134"/>
      <c r="E31" s="134"/>
      <c r="F31" s="134"/>
      <c r="G31" s="134"/>
      <c r="H31" s="134"/>
      <c r="I31" s="134"/>
      <c r="J31" s="134"/>
      <c r="K31" s="134"/>
      <c r="L31" s="134"/>
      <c r="M31" s="134"/>
      <c r="N31" s="134"/>
      <c r="O31" s="44"/>
      <c r="P31" s="110">
        <f t="shared" si="4"/>
        <v>0</v>
      </c>
      <c r="Q31" s="90"/>
      <c r="R31" s="28"/>
      <c r="S31" s="28"/>
      <c r="T31" s="28"/>
      <c r="U31" s="28"/>
      <c r="V31" s="28"/>
      <c r="W31" s="28"/>
      <c r="X31" s="28"/>
      <c r="Y31" s="28"/>
      <c r="Z31" s="28"/>
      <c r="AA31" s="28"/>
      <c r="AB31" s="28"/>
      <c r="AC31" s="28"/>
      <c r="AD31" s="28"/>
      <c r="AE31" s="28"/>
      <c r="AF31" s="28"/>
      <c r="AG31" s="28"/>
      <c r="AH31" s="28"/>
      <c r="AI31" s="28"/>
      <c r="AJ31" s="28"/>
      <c r="AK31" s="28"/>
      <c r="AL31" s="28"/>
      <c r="AM31" s="28"/>
    </row>
    <row r="32" spans="2:39" s="10" customFormat="1" ht="12.75" customHeight="1">
      <c r="B32" s="167" t="str">
        <f>'Step 2 Cashflow - Yr1 '!B32</f>
        <v>Rent</v>
      </c>
      <c r="C32" s="137"/>
      <c r="D32" s="134"/>
      <c r="E32" s="134"/>
      <c r="F32" s="134"/>
      <c r="G32" s="134"/>
      <c r="H32" s="134"/>
      <c r="I32" s="134"/>
      <c r="J32" s="134"/>
      <c r="K32" s="134"/>
      <c r="L32" s="134"/>
      <c r="M32" s="134"/>
      <c r="N32" s="134"/>
      <c r="O32" s="134"/>
      <c r="P32" s="110">
        <f t="shared" si="4"/>
        <v>0</v>
      </c>
      <c r="Q32" s="91"/>
      <c r="R32" s="28"/>
      <c r="S32" s="28"/>
      <c r="T32" s="28"/>
      <c r="U32" s="28"/>
      <c r="V32" s="28"/>
      <c r="W32" s="28"/>
      <c r="X32" s="28"/>
      <c r="Y32" s="28"/>
      <c r="Z32" s="28"/>
      <c r="AA32" s="28"/>
      <c r="AB32" s="28"/>
      <c r="AC32" s="28"/>
      <c r="AD32" s="28"/>
      <c r="AE32" s="28"/>
      <c r="AF32" s="28"/>
      <c r="AG32" s="28"/>
      <c r="AH32" s="28"/>
      <c r="AI32" s="28"/>
      <c r="AJ32" s="28"/>
      <c r="AK32" s="28"/>
      <c r="AL32" s="28"/>
      <c r="AM32" s="28"/>
    </row>
    <row r="33" spans="2:17" ht="12.75">
      <c r="B33" s="167" t="str">
        <f>'Step 2 Cashflow - Yr1 '!B33</f>
        <v>Property taxes</v>
      </c>
      <c r="C33" s="137"/>
      <c r="D33" s="134"/>
      <c r="E33" s="134"/>
      <c r="F33" s="134"/>
      <c r="G33" s="134"/>
      <c r="H33" s="134"/>
      <c r="I33" s="134"/>
      <c r="J33" s="134"/>
      <c r="K33" s="134"/>
      <c r="L33" s="134"/>
      <c r="M33" s="134"/>
      <c r="N33" s="134"/>
      <c r="O33" s="134"/>
      <c r="P33" s="110">
        <f aca="true" t="shared" si="5" ref="P33:P49">SUM(D33:O33)</f>
        <v>0</v>
      </c>
      <c r="Q33" s="92"/>
    </row>
    <row r="34" spans="2:16" ht="12.75">
      <c r="B34" s="167" t="str">
        <f>'Step 2 Cashflow - Yr1 '!B34</f>
        <v>Utilities</v>
      </c>
      <c r="C34" s="137"/>
      <c r="D34" s="134"/>
      <c r="E34" s="134"/>
      <c r="F34" s="134"/>
      <c r="G34" s="134"/>
      <c r="H34" s="134"/>
      <c r="I34" s="134"/>
      <c r="J34" s="134"/>
      <c r="K34" s="134"/>
      <c r="L34" s="134"/>
      <c r="M34" s="134"/>
      <c r="N34" s="134"/>
      <c r="O34" s="134"/>
      <c r="P34" s="110">
        <f t="shared" si="5"/>
        <v>0</v>
      </c>
    </row>
    <row r="35" spans="2:16" ht="12.75">
      <c r="B35" s="167" t="str">
        <f>'Step 2 Cashflow - Yr1 '!B35</f>
        <v>Insurance</v>
      </c>
      <c r="C35" s="137"/>
      <c r="D35" s="134"/>
      <c r="E35" s="134"/>
      <c r="F35" s="134"/>
      <c r="G35" s="134"/>
      <c r="H35" s="134"/>
      <c r="I35" s="134"/>
      <c r="J35" s="134"/>
      <c r="K35" s="134"/>
      <c r="L35" s="134"/>
      <c r="M35" s="134"/>
      <c r="N35" s="134"/>
      <c r="O35" s="134"/>
      <c r="P35" s="110">
        <f t="shared" si="5"/>
        <v>0</v>
      </c>
    </row>
    <row r="36" spans="2:39" s="10" customFormat="1" ht="12.75">
      <c r="B36" s="167" t="str">
        <f>'Step 2 Cashflow - Yr1 '!B36</f>
        <v>Bank Charges</v>
      </c>
      <c r="C36" s="137"/>
      <c r="D36" s="134"/>
      <c r="E36" s="134"/>
      <c r="F36" s="134"/>
      <c r="G36" s="134"/>
      <c r="H36" s="134"/>
      <c r="I36" s="134"/>
      <c r="J36" s="134"/>
      <c r="K36" s="134"/>
      <c r="L36" s="134"/>
      <c r="M36" s="134"/>
      <c r="N36" s="134"/>
      <c r="O36" s="134"/>
      <c r="P36" s="110">
        <f t="shared" si="5"/>
        <v>0</v>
      </c>
      <c r="Q36" s="28"/>
      <c r="R36" s="28"/>
      <c r="S36" s="28"/>
      <c r="T36" s="28"/>
      <c r="U36" s="28"/>
      <c r="V36" s="28"/>
      <c r="W36" s="28"/>
      <c r="X36" s="28"/>
      <c r="Y36" s="28"/>
      <c r="Z36" s="28"/>
      <c r="AA36" s="28"/>
      <c r="AB36" s="28"/>
      <c r="AC36" s="28"/>
      <c r="AD36" s="28"/>
      <c r="AE36" s="28"/>
      <c r="AF36" s="28"/>
      <c r="AG36" s="28"/>
      <c r="AH36" s="28"/>
      <c r="AI36" s="28"/>
      <c r="AJ36" s="28"/>
      <c r="AK36" s="28"/>
      <c r="AL36" s="28"/>
      <c r="AM36" s="28"/>
    </row>
    <row r="37" spans="2:39" s="10" customFormat="1" ht="12.75">
      <c r="B37" s="167" t="str">
        <f>'Step 2 Cashflow - Yr1 '!B37</f>
        <v>Office supplies &amp; postage</v>
      </c>
      <c r="C37" s="137"/>
      <c r="D37" s="134"/>
      <c r="E37" s="134"/>
      <c r="F37" s="134"/>
      <c r="G37" s="134"/>
      <c r="H37" s="134"/>
      <c r="I37" s="134"/>
      <c r="J37" s="134"/>
      <c r="K37" s="134"/>
      <c r="L37" s="134"/>
      <c r="M37" s="134"/>
      <c r="N37" s="134"/>
      <c r="O37" s="134"/>
      <c r="P37" s="110">
        <f t="shared" si="5"/>
        <v>0</v>
      </c>
      <c r="Q37" s="28"/>
      <c r="R37" s="28"/>
      <c r="S37" s="28"/>
      <c r="T37" s="28"/>
      <c r="U37" s="28"/>
      <c r="V37" s="28"/>
      <c r="W37" s="28"/>
      <c r="X37" s="28"/>
      <c r="Y37" s="28"/>
      <c r="Z37" s="28"/>
      <c r="AA37" s="28"/>
      <c r="AB37" s="28"/>
      <c r="AC37" s="28"/>
      <c r="AD37" s="28"/>
      <c r="AE37" s="28"/>
      <c r="AF37" s="28"/>
      <c r="AG37" s="28"/>
      <c r="AH37" s="28"/>
      <c r="AI37" s="28"/>
      <c r="AJ37" s="28"/>
      <c r="AK37" s="28"/>
      <c r="AL37" s="28"/>
      <c r="AM37" s="28"/>
    </row>
    <row r="38" spans="2:16" ht="12.75">
      <c r="B38" s="167" t="str">
        <f>'Step 2 Cashflow - Yr1 '!B38</f>
        <v>Telephone &amp; Internet</v>
      </c>
      <c r="C38" s="137"/>
      <c r="D38" s="134"/>
      <c r="E38" s="134"/>
      <c r="F38" s="134"/>
      <c r="G38" s="134"/>
      <c r="H38" s="134"/>
      <c r="I38" s="134"/>
      <c r="J38" s="134"/>
      <c r="K38" s="134"/>
      <c r="L38" s="134"/>
      <c r="M38" s="134"/>
      <c r="N38" s="134"/>
      <c r="O38" s="134"/>
      <c r="P38" s="110">
        <f t="shared" si="5"/>
        <v>0</v>
      </c>
    </row>
    <row r="39" spans="2:16" ht="12.75">
      <c r="B39" s="167" t="str">
        <f>'Step 2 Cashflow - Yr1 '!B39</f>
        <v>Alarm System</v>
      </c>
      <c r="C39" s="137"/>
      <c r="D39" s="134"/>
      <c r="E39" s="134"/>
      <c r="F39" s="134"/>
      <c r="G39" s="134"/>
      <c r="H39" s="134"/>
      <c r="I39" s="134"/>
      <c r="J39" s="134"/>
      <c r="K39" s="134"/>
      <c r="L39" s="134"/>
      <c r="M39" s="134"/>
      <c r="N39" s="134"/>
      <c r="O39" s="134"/>
      <c r="P39" s="110">
        <f t="shared" si="5"/>
        <v>0</v>
      </c>
    </row>
    <row r="40" spans="2:16" ht="12.75">
      <c r="B40" s="167" t="str">
        <f>'Step 2 Cashflow - Yr1 '!B40</f>
        <v>Subscriptions &amp; Memberships</v>
      </c>
      <c r="C40" s="137"/>
      <c r="D40" s="134"/>
      <c r="E40" s="134"/>
      <c r="F40" s="134"/>
      <c r="G40" s="134"/>
      <c r="H40" s="134"/>
      <c r="I40" s="134"/>
      <c r="J40" s="134"/>
      <c r="K40" s="134"/>
      <c r="L40" s="134"/>
      <c r="M40" s="134"/>
      <c r="N40" s="134"/>
      <c r="O40" s="134"/>
      <c r="P40" s="110">
        <f t="shared" si="5"/>
        <v>0</v>
      </c>
    </row>
    <row r="41" spans="2:16" ht="12.75">
      <c r="B41" s="167" t="str">
        <f>'Step 2 Cashflow - Yr1 '!B41</f>
        <v>Training</v>
      </c>
      <c r="C41" s="137"/>
      <c r="D41" s="134"/>
      <c r="E41" s="134"/>
      <c r="F41" s="134"/>
      <c r="G41" s="134"/>
      <c r="H41" s="134"/>
      <c r="I41" s="134"/>
      <c r="J41" s="134"/>
      <c r="K41" s="134"/>
      <c r="L41" s="134"/>
      <c r="M41" s="134"/>
      <c r="N41" s="134"/>
      <c r="O41" s="134"/>
      <c r="P41" s="110">
        <f t="shared" si="5"/>
        <v>0</v>
      </c>
    </row>
    <row r="42" spans="2:16" ht="12.75">
      <c r="B42" s="39"/>
      <c r="C42" s="137"/>
      <c r="D42" s="134"/>
      <c r="E42" s="134"/>
      <c r="F42" s="134"/>
      <c r="G42" s="134"/>
      <c r="H42" s="134"/>
      <c r="I42" s="134"/>
      <c r="J42" s="134"/>
      <c r="K42" s="134"/>
      <c r="L42" s="134"/>
      <c r="M42" s="134"/>
      <c r="N42" s="134"/>
      <c r="O42" s="134"/>
      <c r="P42" s="110"/>
    </row>
    <row r="43" spans="2:16" ht="12.75">
      <c r="B43" s="126" t="str">
        <f>'Step 2 Cashflow - Yr1 '!B43</f>
        <v>     (C) TOTAL GENERAL EXPENSES </v>
      </c>
      <c r="C43" s="144"/>
      <c r="D43" s="112">
        <f>SUM(D27:D42)</f>
        <v>0</v>
      </c>
      <c r="E43" s="112">
        <f aca="true" t="shared" si="6" ref="E43:P43">SUM(E27:E42)</f>
        <v>0</v>
      </c>
      <c r="F43" s="112">
        <f t="shared" si="6"/>
        <v>0</v>
      </c>
      <c r="G43" s="112">
        <f t="shared" si="6"/>
        <v>0</v>
      </c>
      <c r="H43" s="112">
        <f t="shared" si="6"/>
        <v>0</v>
      </c>
      <c r="I43" s="112">
        <f t="shared" si="6"/>
        <v>0</v>
      </c>
      <c r="J43" s="112">
        <f t="shared" si="6"/>
        <v>0</v>
      </c>
      <c r="K43" s="112">
        <f t="shared" si="6"/>
        <v>0</v>
      </c>
      <c r="L43" s="112">
        <f t="shared" si="6"/>
        <v>0</v>
      </c>
      <c r="M43" s="112">
        <f t="shared" si="6"/>
        <v>0</v>
      </c>
      <c r="N43" s="112">
        <f t="shared" si="6"/>
        <v>0</v>
      </c>
      <c r="O43" s="112">
        <f t="shared" si="6"/>
        <v>0</v>
      </c>
      <c r="P43" s="112">
        <f t="shared" si="6"/>
        <v>0</v>
      </c>
    </row>
    <row r="44" spans="2:16" ht="12.75">
      <c r="B44" s="117" t="str">
        <f>'Step 2 Cashflow - Yr1 '!B44</f>
        <v>Other disbursements </v>
      </c>
      <c r="C44" s="148"/>
      <c r="D44" s="134"/>
      <c r="E44" s="134"/>
      <c r="F44" s="134"/>
      <c r="G44" s="134"/>
      <c r="H44" s="134"/>
      <c r="I44" s="134"/>
      <c r="J44" s="134"/>
      <c r="K44" s="134"/>
      <c r="L44" s="134"/>
      <c r="M44" s="134"/>
      <c r="N44" s="134"/>
      <c r="O44" s="134"/>
      <c r="P44" s="110">
        <f t="shared" si="5"/>
        <v>0</v>
      </c>
    </row>
    <row r="45" spans="2:16" ht="12.75">
      <c r="B45" s="109" t="str">
        <f>'Step 2 Cashflow - Yr1 '!B45</f>
        <v>Start-up Costs</v>
      </c>
      <c r="C45" s="154"/>
      <c r="D45" s="151">
        <f>'Step 1 Start Up Costs'!J22</f>
        <v>0</v>
      </c>
      <c r="E45" s="151">
        <f>'Step 1 Start Up Costs'!K22</f>
        <v>0</v>
      </c>
      <c r="F45" s="151">
        <f>'Step 1 Start Up Costs'!L22</f>
        <v>0</v>
      </c>
      <c r="G45" s="151">
        <f>'Step 1 Start Up Costs'!M22</f>
        <v>0</v>
      </c>
      <c r="H45" s="151">
        <f>'Step 1 Start Up Costs'!N22</f>
        <v>0</v>
      </c>
      <c r="I45" s="151">
        <f>'Step 1 Start Up Costs'!O22</f>
        <v>0</v>
      </c>
      <c r="J45" s="134"/>
      <c r="K45" s="134"/>
      <c r="L45" s="134"/>
      <c r="M45" s="134"/>
      <c r="N45" s="134"/>
      <c r="O45" s="134"/>
      <c r="P45" s="110">
        <f t="shared" si="5"/>
        <v>0</v>
      </c>
    </row>
    <row r="46" spans="2:16" ht="12.75">
      <c r="B46" s="236" t="str">
        <f>'Step 2 Cashflow - Yr1 '!B46</f>
        <v>Income Tax</v>
      </c>
      <c r="C46" s="137"/>
      <c r="D46" s="134"/>
      <c r="E46" s="134"/>
      <c r="F46" s="134"/>
      <c r="G46" s="134"/>
      <c r="H46" s="134"/>
      <c r="I46" s="134"/>
      <c r="J46" s="134"/>
      <c r="K46" s="134"/>
      <c r="L46" s="134"/>
      <c r="M46" s="134"/>
      <c r="N46" s="134"/>
      <c r="O46" s="237">
        <v>0</v>
      </c>
      <c r="P46" s="110">
        <f>SUM(D46:O46)</f>
        <v>0</v>
      </c>
    </row>
    <row r="47" spans="2:16" ht="12.75">
      <c r="B47" s="109" t="str">
        <f>'Step 2 Cashflow - Yr1 '!B47</f>
        <v>(?) Loan - Interest Payment + Admin Fee</v>
      </c>
      <c r="C47" s="137"/>
      <c r="D47" s="222"/>
      <c r="E47" s="222"/>
      <c r="F47" s="222"/>
      <c r="G47" s="222"/>
      <c r="H47" s="222"/>
      <c r="I47" s="222"/>
      <c r="J47" s="222"/>
      <c r="K47" s="222"/>
      <c r="L47" s="222"/>
      <c r="M47" s="222"/>
      <c r="N47" s="222"/>
      <c r="O47" s="222"/>
      <c r="P47" s="110">
        <f>SUM(D47:O47)</f>
        <v>0</v>
      </c>
    </row>
    <row r="48" spans="2:16" ht="12.75">
      <c r="B48" s="109" t="str">
        <f>'Step 2 Cashflow - Yr1 '!B48</f>
        <v>(?) Loan - Principal Payment</v>
      </c>
      <c r="C48" s="137"/>
      <c r="D48" s="223"/>
      <c r="E48" s="223"/>
      <c r="F48" s="223"/>
      <c r="G48" s="223"/>
      <c r="H48" s="223"/>
      <c r="I48" s="223"/>
      <c r="J48" s="223"/>
      <c r="K48" s="223"/>
      <c r="L48" s="223"/>
      <c r="M48" s="223"/>
      <c r="N48" s="223"/>
      <c r="O48" s="223"/>
      <c r="P48" s="110">
        <f t="shared" si="5"/>
        <v>0</v>
      </c>
    </row>
    <row r="49" spans="2:16" ht="12.75">
      <c r="B49" s="109" t="str">
        <f>'Step 2 Cashflow - Yr1 '!B49</f>
        <v>(?) - Interest Payment</v>
      </c>
      <c r="C49" s="137"/>
      <c r="D49" s="223"/>
      <c r="E49" s="223"/>
      <c r="F49" s="223"/>
      <c r="G49" s="223"/>
      <c r="H49" s="223"/>
      <c r="I49" s="223"/>
      <c r="J49" s="223"/>
      <c r="K49" s="223"/>
      <c r="L49" s="223"/>
      <c r="M49" s="223"/>
      <c r="N49" s="223"/>
      <c r="O49" s="224"/>
      <c r="P49" s="110">
        <f t="shared" si="5"/>
        <v>0</v>
      </c>
    </row>
    <row r="50" spans="2:16" ht="12.75">
      <c r="B50" s="109" t="str">
        <f>'Step 2 Cashflow - Yr1 '!B50</f>
        <v>(?) - Principal Payment</v>
      </c>
      <c r="C50" s="137"/>
      <c r="D50" s="223"/>
      <c r="E50" s="223"/>
      <c r="F50" s="223"/>
      <c r="G50" s="223"/>
      <c r="H50" s="223"/>
      <c r="I50" s="223"/>
      <c r="J50" s="223"/>
      <c r="K50" s="223"/>
      <c r="L50" s="223"/>
      <c r="M50" s="223"/>
      <c r="N50" s="223"/>
      <c r="O50" s="223"/>
      <c r="P50" s="110">
        <f>SUM(D50:O50)</f>
        <v>0</v>
      </c>
    </row>
    <row r="51" spans="2:16" ht="12.75">
      <c r="B51" s="126" t="str">
        <f>'Step 2 Cashflow - Yr1 '!B51</f>
        <v>     (D) TOTAL OTHER DISBURSEMENTS </v>
      </c>
      <c r="C51" s="144"/>
      <c r="D51" s="112">
        <f>SUM(D45:D50)</f>
        <v>0</v>
      </c>
      <c r="E51" s="112">
        <f aca="true" t="shared" si="7" ref="E51:O51">SUM(E45:E50)</f>
        <v>0</v>
      </c>
      <c r="F51" s="112">
        <f t="shared" si="7"/>
        <v>0</v>
      </c>
      <c r="G51" s="112">
        <f t="shared" si="7"/>
        <v>0</v>
      </c>
      <c r="H51" s="112">
        <f t="shared" si="7"/>
        <v>0</v>
      </c>
      <c r="I51" s="112">
        <f t="shared" si="7"/>
        <v>0</v>
      </c>
      <c r="J51" s="112">
        <f t="shared" si="7"/>
        <v>0</v>
      </c>
      <c r="K51" s="112">
        <f t="shared" si="7"/>
        <v>0</v>
      </c>
      <c r="L51" s="112">
        <f t="shared" si="7"/>
        <v>0</v>
      </c>
      <c r="M51" s="112">
        <f t="shared" si="7"/>
        <v>0</v>
      </c>
      <c r="N51" s="112">
        <f t="shared" si="7"/>
        <v>0</v>
      </c>
      <c r="O51" s="112">
        <f t="shared" si="7"/>
        <v>0</v>
      </c>
      <c r="P51" s="110">
        <f>SUM(D51:O51)</f>
        <v>0</v>
      </c>
    </row>
    <row r="52" spans="2:16" ht="12.75">
      <c r="B52" s="126" t="str">
        <f>'Step 2 Cashflow - Yr1 '!B52</f>
        <v>(E) TOTAL CASH OUTFLOW (B+C+D) </v>
      </c>
      <c r="C52" s="144"/>
      <c r="D52" s="112">
        <f>+D25+D43+D51</f>
        <v>0</v>
      </c>
      <c r="E52" s="112">
        <f aca="true" t="shared" si="8" ref="E52:O52">+E25+E43+E51</f>
        <v>0</v>
      </c>
      <c r="F52" s="112">
        <f t="shared" si="8"/>
        <v>0</v>
      </c>
      <c r="G52" s="112">
        <f t="shared" si="8"/>
        <v>0</v>
      </c>
      <c r="H52" s="112">
        <f t="shared" si="8"/>
        <v>0</v>
      </c>
      <c r="I52" s="112">
        <f t="shared" si="8"/>
        <v>0</v>
      </c>
      <c r="J52" s="112">
        <f t="shared" si="8"/>
        <v>0</v>
      </c>
      <c r="K52" s="112">
        <f t="shared" si="8"/>
        <v>0</v>
      </c>
      <c r="L52" s="112">
        <f t="shared" si="8"/>
        <v>0</v>
      </c>
      <c r="M52" s="112">
        <f t="shared" si="8"/>
        <v>0</v>
      </c>
      <c r="N52" s="112">
        <f t="shared" si="8"/>
        <v>0</v>
      </c>
      <c r="O52" s="112">
        <f t="shared" si="8"/>
        <v>0</v>
      </c>
      <c r="P52" s="110">
        <f>SUM(D52:O52)</f>
        <v>0</v>
      </c>
    </row>
    <row r="53" spans="2:16" ht="12.75">
      <c r="B53" s="29"/>
      <c r="C53" s="141"/>
      <c r="D53" s="48"/>
      <c r="E53" s="48"/>
      <c r="F53" s="48"/>
      <c r="G53" s="48"/>
      <c r="H53" s="48"/>
      <c r="I53" s="48"/>
      <c r="J53" s="48"/>
      <c r="K53" s="48"/>
      <c r="L53" s="48"/>
      <c r="M53" s="48"/>
      <c r="N53" s="48"/>
      <c r="O53" s="155"/>
      <c r="P53" s="88"/>
    </row>
    <row r="54" spans="2:16" ht="12.75">
      <c r="B54" s="126" t="str">
        <f>'Step 2 Cashflow - Yr1 '!B54</f>
        <v>(F)  NET CASHFLOW (A-E) </v>
      </c>
      <c r="C54" s="144"/>
      <c r="D54" s="112">
        <f>+D18-D52</f>
        <v>3500</v>
      </c>
      <c r="E54" s="112">
        <f aca="true" t="shared" si="9" ref="E54:O54">+E18-E52</f>
        <v>0</v>
      </c>
      <c r="F54" s="112">
        <f t="shared" si="9"/>
        <v>0</v>
      </c>
      <c r="G54" s="112">
        <f t="shared" si="9"/>
        <v>1500</v>
      </c>
      <c r="H54" s="112">
        <f t="shared" si="9"/>
        <v>0</v>
      </c>
      <c r="I54" s="112">
        <f t="shared" si="9"/>
        <v>0</v>
      </c>
      <c r="J54" s="112">
        <f t="shared" si="9"/>
        <v>0</v>
      </c>
      <c r="K54" s="112">
        <f t="shared" si="9"/>
        <v>0</v>
      </c>
      <c r="L54" s="112">
        <f t="shared" si="9"/>
        <v>0</v>
      </c>
      <c r="M54" s="112">
        <f t="shared" si="9"/>
        <v>0</v>
      </c>
      <c r="N54" s="112">
        <f t="shared" si="9"/>
        <v>0</v>
      </c>
      <c r="O54" s="112">
        <f t="shared" si="9"/>
        <v>0</v>
      </c>
      <c r="P54" s="112">
        <f>P18-P52</f>
        <v>5000</v>
      </c>
    </row>
    <row r="55" spans="2:16" ht="12.75">
      <c r="B55" s="29"/>
      <c r="C55" s="141"/>
      <c r="D55" s="48"/>
      <c r="E55" s="48"/>
      <c r="F55" s="48"/>
      <c r="G55" s="48"/>
      <c r="H55" s="48"/>
      <c r="I55" s="48"/>
      <c r="J55" s="48"/>
      <c r="K55" s="48"/>
      <c r="L55" s="48"/>
      <c r="M55" s="48"/>
      <c r="N55" s="48"/>
      <c r="O55" s="155"/>
      <c r="P55" s="88"/>
    </row>
    <row r="56" spans="2:16" ht="12.75">
      <c r="B56" s="126" t="str">
        <f>'Step 2 Cashflow - Yr1 '!B56</f>
        <v>(G)  CASH FROM PREVIOUS PERIOD</v>
      </c>
      <c r="C56" s="144"/>
      <c r="D56" s="112">
        <v>0</v>
      </c>
      <c r="E56" s="112">
        <f>+D58</f>
        <v>3500</v>
      </c>
      <c r="F56" s="112">
        <f aca="true" t="shared" si="10" ref="F56:O56">+E58</f>
        <v>3500</v>
      </c>
      <c r="G56" s="112">
        <f t="shared" si="10"/>
        <v>3500</v>
      </c>
      <c r="H56" s="112">
        <f t="shared" si="10"/>
        <v>5000</v>
      </c>
      <c r="I56" s="112">
        <f t="shared" si="10"/>
        <v>5000</v>
      </c>
      <c r="J56" s="112">
        <f t="shared" si="10"/>
        <v>5000</v>
      </c>
      <c r="K56" s="112">
        <f t="shared" si="10"/>
        <v>5000</v>
      </c>
      <c r="L56" s="112">
        <f t="shared" si="10"/>
        <v>5000</v>
      </c>
      <c r="M56" s="112">
        <f t="shared" si="10"/>
        <v>5000</v>
      </c>
      <c r="N56" s="112">
        <f t="shared" si="10"/>
        <v>5000</v>
      </c>
      <c r="O56" s="112">
        <f t="shared" si="10"/>
        <v>5000</v>
      </c>
      <c r="P56" s="110">
        <f>D56</f>
        <v>0</v>
      </c>
    </row>
    <row r="57" spans="2:16" ht="12.75">
      <c r="B57" s="29"/>
      <c r="C57" s="141"/>
      <c r="D57" s="48"/>
      <c r="E57" s="48"/>
      <c r="F57" s="48"/>
      <c r="G57" s="48"/>
      <c r="H57" s="48"/>
      <c r="I57" s="48"/>
      <c r="J57" s="48"/>
      <c r="K57" s="48"/>
      <c r="L57" s="48"/>
      <c r="M57" s="48"/>
      <c r="N57" s="48"/>
      <c r="O57" s="153"/>
      <c r="P57" s="88"/>
    </row>
    <row r="58" spans="2:16" ht="13.5" thickBot="1">
      <c r="B58" s="113" t="str">
        <f>'Step 2 Cashflow - Yr1 '!B58</f>
        <v>(J) CUMULATIVE CASHFLOW (F+G)</v>
      </c>
      <c r="C58" s="150"/>
      <c r="D58" s="114">
        <f>SUM(D54:D56)</f>
        <v>3500</v>
      </c>
      <c r="E58" s="114">
        <f>SUM(E54:E56)</f>
        <v>3500</v>
      </c>
      <c r="F58" s="114">
        <f>SUM(F54:F56)</f>
        <v>3500</v>
      </c>
      <c r="G58" s="114">
        <f>SUM(G54:G56)</f>
        <v>5000</v>
      </c>
      <c r="H58" s="114">
        <f aca="true" t="shared" si="11" ref="H58:N58">SUM(H54:H56)</f>
        <v>5000</v>
      </c>
      <c r="I58" s="114">
        <f t="shared" si="11"/>
        <v>5000</v>
      </c>
      <c r="J58" s="114">
        <f t="shared" si="11"/>
        <v>5000</v>
      </c>
      <c r="K58" s="114">
        <f t="shared" si="11"/>
        <v>5000</v>
      </c>
      <c r="L58" s="114">
        <f t="shared" si="11"/>
        <v>5000</v>
      </c>
      <c r="M58" s="114">
        <f t="shared" si="11"/>
        <v>5000</v>
      </c>
      <c r="N58" s="114">
        <f t="shared" si="11"/>
        <v>5000</v>
      </c>
      <c r="O58" s="114">
        <f>SUM(O54:O56)</f>
        <v>5000</v>
      </c>
      <c r="P58" s="114">
        <f>SUM(P54:P56)</f>
        <v>5000</v>
      </c>
    </row>
    <row r="59" spans="2:37" s="10" customFormat="1" ht="12.75">
      <c r="B59" s="34"/>
      <c r="C59" s="34"/>
      <c r="D59" s="37"/>
      <c r="E59" s="37"/>
      <c r="F59" s="172"/>
      <c r="G59" s="172"/>
      <c r="H59" s="172"/>
      <c r="I59" s="172"/>
      <c r="J59" s="37"/>
      <c r="K59" s="37"/>
      <c r="L59" s="37"/>
      <c r="M59" s="37"/>
      <c r="N59" s="37"/>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2:37" s="10" customFormat="1" ht="38.25" hidden="1">
      <c r="B60" s="132" t="s">
        <v>93</v>
      </c>
      <c r="C60" s="133" t="s">
        <v>90</v>
      </c>
      <c r="D60" s="133" t="s">
        <v>97</v>
      </c>
      <c r="E60" s="133" t="s">
        <v>91</v>
      </c>
      <c r="F60" s="181" t="s">
        <v>96</v>
      </c>
      <c r="G60" s="174"/>
      <c r="H60" s="173"/>
      <c r="I60" s="172"/>
      <c r="J60" s="37"/>
      <c r="K60" s="37"/>
      <c r="L60" s="49"/>
      <c r="M60" s="69"/>
      <c r="N60" s="69"/>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2:35" s="10" customFormat="1" ht="12" customHeight="1" hidden="1">
      <c r="B61" s="156" t="s">
        <v>88</v>
      </c>
      <c r="C61" s="157">
        <f>D15</f>
        <v>3500</v>
      </c>
      <c r="D61" s="158">
        <v>0.03</v>
      </c>
      <c r="E61" s="158">
        <v>0.03</v>
      </c>
      <c r="F61" s="182">
        <v>15</v>
      </c>
      <c r="G61" s="175"/>
      <c r="H61" s="176"/>
      <c r="I61" s="172"/>
      <c r="J61" s="37"/>
      <c r="K61" s="37"/>
      <c r="L61" s="37"/>
      <c r="M61" s="37"/>
      <c r="N61" s="37"/>
      <c r="O61" s="37"/>
      <c r="P61" s="37"/>
      <c r="Q61" s="28"/>
      <c r="R61" s="28"/>
      <c r="S61" s="28"/>
      <c r="T61" s="28"/>
      <c r="U61" s="28"/>
      <c r="V61" s="28"/>
      <c r="W61" s="28"/>
      <c r="X61" s="28"/>
      <c r="Y61" s="28"/>
      <c r="Z61" s="28"/>
      <c r="AA61" s="28"/>
      <c r="AB61" s="28"/>
      <c r="AC61" s="28"/>
      <c r="AD61" s="28"/>
      <c r="AE61" s="28"/>
      <c r="AF61" s="28"/>
      <c r="AG61" s="28"/>
      <c r="AH61" s="28"/>
      <c r="AI61" s="28"/>
    </row>
    <row r="62" spans="2:35" s="10" customFormat="1" ht="13.5" customHeight="1" hidden="1">
      <c r="B62" s="156" t="s">
        <v>89</v>
      </c>
      <c r="C62" s="157">
        <f>D16</f>
        <v>0</v>
      </c>
      <c r="D62" s="158">
        <v>0.05</v>
      </c>
      <c r="E62" s="158">
        <v>0.05</v>
      </c>
      <c r="F62" s="182">
        <v>0</v>
      </c>
      <c r="G62" s="175"/>
      <c r="H62" s="177"/>
      <c r="I62" s="172"/>
      <c r="J62" s="37"/>
      <c r="K62" s="37"/>
      <c r="L62" s="37"/>
      <c r="M62" s="37"/>
      <c r="N62" s="37"/>
      <c r="O62" s="37"/>
      <c r="P62" s="49"/>
      <c r="Q62" s="28"/>
      <c r="R62" s="28"/>
      <c r="S62" s="28"/>
      <c r="T62" s="28"/>
      <c r="U62" s="28"/>
      <c r="V62" s="28"/>
      <c r="W62" s="28"/>
      <c r="X62" s="28"/>
      <c r="Y62" s="28"/>
      <c r="Z62" s="28"/>
      <c r="AA62" s="28"/>
      <c r="AB62" s="28"/>
      <c r="AC62" s="28"/>
      <c r="AD62" s="28"/>
      <c r="AE62" s="28"/>
      <c r="AF62" s="28"/>
      <c r="AG62" s="28"/>
      <c r="AH62" s="28"/>
      <c r="AI62" s="28"/>
    </row>
    <row r="63" spans="2:35" s="10" customFormat="1" ht="13.5" customHeight="1" hidden="1">
      <c r="B63" s="170" t="s">
        <v>95</v>
      </c>
      <c r="C63" s="169">
        <f>SUM(C61:C62)</f>
        <v>3500</v>
      </c>
      <c r="D63" s="171"/>
      <c r="E63" s="171"/>
      <c r="F63" s="183"/>
      <c r="G63" s="178"/>
      <c r="H63" s="178"/>
      <c r="I63" s="172"/>
      <c r="J63" s="37"/>
      <c r="K63" s="37"/>
      <c r="L63" s="37"/>
      <c r="M63" s="37"/>
      <c r="N63" s="37"/>
      <c r="O63" s="37"/>
      <c r="P63" s="49"/>
      <c r="Q63" s="28"/>
      <c r="R63" s="28"/>
      <c r="S63" s="28"/>
      <c r="T63" s="28"/>
      <c r="U63" s="28"/>
      <c r="V63" s="28"/>
      <c r="W63" s="28"/>
      <c r="X63" s="28"/>
      <c r="Y63" s="28"/>
      <c r="Z63" s="28"/>
      <c r="AA63" s="28"/>
      <c r="AB63" s="28"/>
      <c r="AC63" s="28"/>
      <c r="AD63" s="28"/>
      <c r="AE63" s="28"/>
      <c r="AF63" s="28"/>
      <c r="AG63" s="28"/>
      <c r="AH63" s="28"/>
      <c r="AI63" s="28"/>
    </row>
    <row r="64" spans="2:35" s="10" customFormat="1" ht="12.75" customHeight="1">
      <c r="B64" s="34"/>
      <c r="C64" s="34"/>
      <c r="D64" s="37"/>
      <c r="E64" s="37"/>
      <c r="F64" s="179"/>
      <c r="G64" s="179"/>
      <c r="H64" s="180"/>
      <c r="I64" s="172"/>
      <c r="J64" s="37"/>
      <c r="K64" s="37"/>
      <c r="L64" s="37"/>
      <c r="M64" s="37"/>
      <c r="N64" s="37"/>
      <c r="O64" s="37"/>
      <c r="P64" s="49"/>
      <c r="Q64" s="28"/>
      <c r="R64" s="28"/>
      <c r="S64" s="28"/>
      <c r="T64" s="28"/>
      <c r="U64" s="28"/>
      <c r="V64" s="28"/>
      <c r="W64" s="28"/>
      <c r="X64" s="28"/>
      <c r="Y64" s="28"/>
      <c r="Z64" s="28"/>
      <c r="AA64" s="28"/>
      <c r="AB64" s="28"/>
      <c r="AC64" s="28"/>
      <c r="AD64" s="28"/>
      <c r="AE64" s="28"/>
      <c r="AF64" s="28"/>
      <c r="AG64" s="28"/>
      <c r="AH64" s="28"/>
      <c r="AI64" s="28"/>
    </row>
    <row r="65" spans="2:35" s="10" customFormat="1" ht="12.75">
      <c r="B65" s="241" t="s">
        <v>136</v>
      </c>
      <c r="C65" s="230"/>
      <c r="D65" s="242"/>
      <c r="E65" s="242"/>
      <c r="F65" s="242"/>
      <c r="G65" s="242"/>
      <c r="H65" s="229"/>
      <c r="I65" s="242"/>
      <c r="J65" s="242"/>
      <c r="K65" s="242"/>
      <c r="L65" s="242"/>
      <c r="M65" s="37"/>
      <c r="N65" s="37"/>
      <c r="O65" s="37"/>
      <c r="P65" s="49"/>
      <c r="Q65" s="28"/>
      <c r="R65" s="28"/>
      <c r="S65" s="28"/>
      <c r="T65" s="28"/>
      <c r="U65" s="28"/>
      <c r="V65" s="28"/>
      <c r="W65" s="28"/>
      <c r="X65" s="28"/>
      <c r="Y65" s="28"/>
      <c r="Z65" s="28"/>
      <c r="AA65" s="28"/>
      <c r="AB65" s="28"/>
      <c r="AC65" s="28"/>
      <c r="AD65" s="28"/>
      <c r="AE65" s="28"/>
      <c r="AF65" s="28"/>
      <c r="AG65" s="28"/>
      <c r="AH65" s="28"/>
      <c r="AI65" s="28"/>
    </row>
    <row r="66" spans="2:35" s="70" customFormat="1" ht="12.75">
      <c r="B66" s="232" t="s">
        <v>124</v>
      </c>
      <c r="C66" s="230"/>
      <c r="D66" s="242"/>
      <c r="E66" s="242"/>
      <c r="F66" s="242"/>
      <c r="G66" s="242"/>
      <c r="H66" s="242"/>
      <c r="I66" s="242"/>
      <c r="J66" s="37"/>
      <c r="K66" s="37"/>
      <c r="L66" s="37"/>
      <c r="M66" s="37"/>
      <c r="N66" s="37"/>
      <c r="O66" s="37"/>
      <c r="P66" s="49"/>
      <c r="Q66" s="69"/>
      <c r="R66" s="69"/>
      <c r="S66" s="69"/>
      <c r="T66" s="69"/>
      <c r="U66" s="69"/>
      <c r="V66" s="69"/>
      <c r="W66" s="69"/>
      <c r="X66" s="69"/>
      <c r="Y66" s="69"/>
      <c r="Z66" s="69"/>
      <c r="AA66" s="69"/>
      <c r="AB66" s="69"/>
      <c r="AC66" s="69"/>
      <c r="AD66" s="69"/>
      <c r="AE66" s="69"/>
      <c r="AF66" s="69"/>
      <c r="AG66" s="69"/>
      <c r="AH66" s="69"/>
      <c r="AI66" s="69"/>
    </row>
    <row r="67" spans="2:39" ht="12.75">
      <c r="B67" s="230" t="s">
        <v>92</v>
      </c>
      <c r="C67" s="230"/>
      <c r="D67" s="242"/>
      <c r="E67" s="242"/>
      <c r="F67" s="242"/>
      <c r="G67" s="242"/>
      <c r="H67" s="242"/>
      <c r="I67" s="242"/>
      <c r="AJ67" s="34"/>
      <c r="AK67" s="34"/>
      <c r="AL67" s="34"/>
      <c r="AM67" s="34"/>
    </row>
    <row r="68" spans="36:39" ht="12.75">
      <c r="AJ68" s="34"/>
      <c r="AK68" s="34"/>
      <c r="AL68" s="34"/>
      <c r="AM68" s="34"/>
    </row>
    <row r="69" spans="36:39" ht="12.75">
      <c r="AJ69" s="34"/>
      <c r="AK69" s="34"/>
      <c r="AL69" s="34"/>
      <c r="AM69" s="34"/>
    </row>
    <row r="70" spans="36:39" ht="12.75">
      <c r="AJ70" s="34"/>
      <c r="AK70" s="34"/>
      <c r="AL70" s="34"/>
      <c r="AM70" s="34"/>
    </row>
  </sheetData>
  <sheetProtection/>
  <printOptions/>
  <pageMargins left="0.7500000000000001" right="0.7500000000000001" top="1" bottom="1" header="0.5" footer="0.5"/>
  <pageSetup horizontalDpi="600" verticalDpi="600" orientation="landscape" paperSize="5" scale="50"/>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ghughes</dc:creator>
  <cp:keywords/>
  <dc:description/>
  <cp:lastModifiedBy>Don De Los Santos</cp:lastModifiedBy>
  <cp:lastPrinted>2014-06-20T17:31:24Z</cp:lastPrinted>
  <dcterms:created xsi:type="dcterms:W3CDTF">2008-05-26T20:24:12Z</dcterms:created>
  <dcterms:modified xsi:type="dcterms:W3CDTF">2017-12-01T18:20:24Z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