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640" tabRatio="69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AprSun1">DATE(CalendarYear,4,1)-WEEKDAY(DATE(CalendarYear,4,1))+1</definedName>
    <definedName name="AssignmentDays" localSheetId="3">'April'!$L$4:$L$33</definedName>
    <definedName name="AssignmentDays" localSheetId="7">'August'!$L$4:$L$33</definedName>
    <definedName name="AssignmentDays" localSheetId="11">'December'!$L$4:$L$33</definedName>
    <definedName name="AssignmentDays" localSheetId="1">'February'!$L$4:$L$33</definedName>
    <definedName name="AssignmentDays" localSheetId="6">'July'!$L$4:$L$33</definedName>
    <definedName name="AssignmentDays" localSheetId="5">'June'!$L$4:$L$33</definedName>
    <definedName name="AssignmentDays" localSheetId="2">'March'!$L$4:$L$33</definedName>
    <definedName name="AssignmentDays" localSheetId="4">'May'!$L$4:$L$33</definedName>
    <definedName name="AssignmentDays" localSheetId="10">'November'!$L$4:$L$33</definedName>
    <definedName name="AssignmentDays" localSheetId="9">'October'!$L$4:$L$33</definedName>
    <definedName name="AssignmentDays" localSheetId="8">'September'!$L$4:$L$33</definedName>
    <definedName name="AssignmentDays">'January'!$L$4:$L$33</definedName>
    <definedName name="AugSun1">DATE(CalendarYear,8,1)-WEEKDAY(DATE(CalendarYear,8,1))+1</definedName>
    <definedName name="CalendarYear">'January'!$N$2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'April'!$L$4:$M$8</definedName>
    <definedName name="ImportantDatesTable" localSheetId="7">'August'!$L$4:$M$8</definedName>
    <definedName name="ImportantDatesTable" localSheetId="11">'December'!$L$4:$M$8</definedName>
    <definedName name="ImportantDatesTable" localSheetId="1">'February'!$L$4:$M$8</definedName>
    <definedName name="ImportantDatesTable" localSheetId="6">'July'!$L$4:$M$8</definedName>
    <definedName name="ImportantDatesTable" localSheetId="5">'June'!$L$4:$M$8</definedName>
    <definedName name="ImportantDatesTable" localSheetId="2">'March'!$L$4:$M$8</definedName>
    <definedName name="ImportantDatesTable" localSheetId="4">'May'!$L$4:$M$8</definedName>
    <definedName name="ImportantDatesTable" localSheetId="10">'November'!$L$4:$M$8</definedName>
    <definedName name="ImportantDatesTable" localSheetId="9">'October'!$L$4:$M$8</definedName>
    <definedName name="ImportantDatesTable" localSheetId="8">'September'!$L$4:$M$8</definedName>
    <definedName name="ImportantDatesTable">'January'!$L$4:$M$8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'April'!$A$1:$N$33</definedName>
    <definedName name="_xlnm.Print_Area" localSheetId="7">'August'!$A$1:$N$33</definedName>
    <definedName name="_xlnm.Print_Area" localSheetId="11">'December'!$A$1:$N$33</definedName>
    <definedName name="_xlnm.Print_Area" localSheetId="1">'February'!$A$1:$N$33</definedName>
    <definedName name="_xlnm.Print_Area" localSheetId="0">'January'!$A$1:$N$33</definedName>
    <definedName name="_xlnm.Print_Area" localSheetId="6">'July'!$A$1:$N$33</definedName>
    <definedName name="_xlnm.Print_Area" localSheetId="5">'June'!$A$1:$N$33</definedName>
    <definedName name="_xlnm.Print_Area" localSheetId="2">'March'!$A$1:$N$33</definedName>
    <definedName name="_xlnm.Print_Area" localSheetId="4">'May'!$A$1:$N$33</definedName>
    <definedName name="_xlnm.Print_Area" localSheetId="10">'November'!$A$1:$N$33</definedName>
    <definedName name="_xlnm.Print_Area" localSheetId="9">'October'!$A$1:$N$33</definedName>
    <definedName name="_xlnm.Print_Area" localSheetId="8">'September'!$A$1:$N$33</definedName>
    <definedName name="SepSun1">DATE(CalendarYear,9,1)-WEEKDAY(DATE(CalendarYear,9,1))+1</definedName>
  </definedNames>
  <calcPr fullCalcOnLoad="1"/>
</workbook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<sst xmlns="http://schemas.openxmlformats.org/spreadsheetml/2006/main" count="554" uniqueCount="36">
  <si>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</si>
  <si>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</si>
  <si>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</si>
  <si>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</si>
  <si>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</si>
  <si>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</si>
  <si>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</si>
  <si>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</si>
  <si>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</si>
  <si>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</si>
  <si>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</si>
  <si>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</si>
  <si>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</si>
  <si>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</si>
  <si>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</si>
  <si>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</si>
  <si>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</si>
  <si>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</si>
  <si>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</si>
  <si>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</si>
  <si>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</si>
  <si>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</si>
  <si>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</si>
  <si>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</si>
  <si>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</si>
  <si>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</si>
  <si>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</si>
  <si>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</si>
  <si>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</si>
  <si>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</si>
  <si>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</si>
  <si>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</si>
  <si>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</si>
  <si>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</si>
  <si>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</si>
  <si>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HOMEWORK PLANNER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</si>
</sst>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66">
    <font>
      <sz val="10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63"/>
      <name val="Arial"/>
      <family val="4"/>
    </font>
    <font>
      <b/>
      <sz val="28"/>
      <color indexed="63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.5"/>
      <color indexed="63"/>
      <name val="Arial"/>
      <family val="2"/>
    </font>
    <font>
      <b/>
      <sz val="12"/>
      <color indexed="49"/>
      <name val="Arial"/>
      <family val="2"/>
    </font>
    <font>
      <b/>
      <sz val="10"/>
      <color indexed="8"/>
      <name val="Arial"/>
      <family val="2"/>
    </font>
    <font>
      <sz val="12"/>
      <color indexed="49"/>
      <name val="Arial"/>
      <family val="2"/>
    </font>
    <font>
      <sz val="12"/>
      <color indexed="56"/>
      <name val="Arial"/>
      <family val="2"/>
    </font>
    <font>
      <b/>
      <sz val="10.5"/>
      <name val="Arial"/>
      <family val="2"/>
    </font>
    <font>
      <b/>
      <sz val="24"/>
      <color indexed="49"/>
      <name val="Arial"/>
      <family val="2"/>
    </font>
    <font>
      <sz val="12"/>
      <color indexed="63"/>
      <name val="Arial"/>
      <family val="2"/>
    </font>
    <font>
      <b/>
      <sz val="17"/>
      <color indexed="49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49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28"/>
      <color theme="1" tint="0.34999001026153564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.5"/>
      <color theme="1" tint="0.24998000264167786"/>
      <name val="Arial"/>
      <family val="2"/>
    </font>
    <font>
      <b/>
      <sz val="12"/>
      <color theme="4"/>
      <name val="Arial"/>
      <family val="2"/>
    </font>
    <font>
      <b/>
      <sz val="10"/>
      <color theme="1"/>
      <name val="Arial"/>
      <family val="2"/>
    </font>
    <font>
      <sz val="12"/>
      <color theme="4"/>
      <name val="Arial"/>
      <family val="2"/>
    </font>
    <font>
      <sz val="12"/>
      <color rgb="FF002060"/>
      <name val="Arial"/>
      <family val="2"/>
    </font>
    <font>
      <sz val="10"/>
      <color theme="1" tint="0.24998000264167786"/>
      <name val="Arial"/>
      <family val="2"/>
    </font>
    <font>
      <b/>
      <sz val="17"/>
      <color theme="4"/>
      <name val="Arial"/>
      <family val="2"/>
    </font>
    <font>
      <b/>
      <sz val="24"/>
      <color theme="4"/>
      <name val="Arial"/>
      <family val="2"/>
    </font>
    <font>
      <sz val="12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/>
      <right style="thin">
        <color theme="4" tint="0.7999200224876404"/>
      </right>
      <top style="thin">
        <color theme="0"/>
      </top>
      <bottom/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4" fillId="20" borderId="11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5" fillId="33" borderId="14" xfId="0" applyFont="1" applyFill="1" applyBorder="1" applyAlignment="1">
      <alignment horizontal="left" vertical="top" indent="1"/>
    </xf>
    <xf numFmtId="0" fontId="55" fillId="33" borderId="15" xfId="0" applyFont="1" applyFill="1" applyBorder="1" applyAlignment="1">
      <alignment horizontal="left" vertical="top" indent="1"/>
    </xf>
    <xf numFmtId="49" fontId="56" fillId="33" borderId="11" xfId="0" applyNumberFormat="1" applyFont="1" applyFill="1" applyBorder="1" applyAlignment="1">
      <alignment horizontal="left" indent="1"/>
    </xf>
    <xf numFmtId="49" fontId="56" fillId="33" borderId="16" xfId="0" applyNumberFormat="1" applyFont="1" applyFill="1" applyBorder="1" applyAlignment="1">
      <alignment horizontal="left" indent="1"/>
    </xf>
    <xf numFmtId="164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 textRotation="90"/>
    </xf>
    <xf numFmtId="0" fontId="59" fillId="0" borderId="0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 textRotation="90"/>
    </xf>
    <xf numFmtId="164" fontId="61" fillId="0" borderId="18" xfId="0" applyNumberFormat="1" applyFont="1" applyFill="1" applyBorder="1" applyAlignment="1">
      <alignment horizontal="right" vertic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16" fillId="0" borderId="18" xfId="0" applyNumberFormat="1" applyFont="1" applyFill="1" applyBorder="1" applyAlignment="1">
      <alignment horizontal="left" vertical="center" wrapText="1" inden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8" fillId="0" borderId="27" xfId="0" applyFont="1" applyBorder="1" applyAlignment="1">
      <alignment vertical="center" textRotation="90"/>
    </xf>
    <xf numFmtId="0" fontId="58" fillId="0" borderId="28" xfId="0" applyFont="1" applyBorder="1" applyAlignment="1">
      <alignment vertical="center" textRotation="90"/>
    </xf>
    <xf numFmtId="0" fontId="62" fillId="0" borderId="20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62" fillId="0" borderId="21" xfId="0" applyFont="1" applyBorder="1" applyAlignment="1">
      <alignment horizontal="left"/>
    </xf>
    <xf numFmtId="0" fontId="62" fillId="0" borderId="30" xfId="0" applyFont="1" applyBorder="1" applyAlignment="1">
      <alignment horizontal="left"/>
    </xf>
    <xf numFmtId="0" fontId="62" fillId="0" borderId="31" xfId="0" applyFont="1" applyBorder="1" applyAlignment="1">
      <alignment horizontal="left"/>
    </xf>
    <xf numFmtId="0" fontId="62" fillId="0" borderId="32" xfId="0" applyFont="1" applyBorder="1" applyAlignment="1">
      <alignment horizontal="left"/>
    </xf>
    <xf numFmtId="0" fontId="58" fillId="0" borderId="27" xfId="0" applyFont="1" applyBorder="1" applyAlignment="1">
      <alignment horizontal="right" vertical="center" textRotation="90"/>
    </xf>
    <xf numFmtId="0" fontId="58" fillId="0" borderId="28" xfId="0" applyFont="1" applyBorder="1" applyAlignment="1">
      <alignment horizontal="right" vertical="center" textRotation="90"/>
    </xf>
    <xf numFmtId="0" fontId="54" fillId="20" borderId="33" xfId="0" applyFont="1" applyFill="1" applyBorder="1" applyAlignment="1">
      <alignment horizontal="left" indent="1"/>
    </xf>
    <xf numFmtId="0" fontId="54" fillId="20" borderId="13" xfId="0" applyFont="1" applyFill="1" applyBorder="1" applyAlignment="1">
      <alignment horizontal="left" indent="1"/>
    </xf>
    <xf numFmtId="0" fontId="54" fillId="20" borderId="34" xfId="0" applyFont="1" applyFill="1" applyBorder="1" applyAlignment="1">
      <alignment horizontal="left" indent="1"/>
    </xf>
    <xf numFmtId="0" fontId="63" fillId="0" borderId="35" xfId="0" applyFont="1" applyBorder="1" applyAlignment="1">
      <alignment horizontal="left" vertical="center" indent="2"/>
    </xf>
    <xf numFmtId="0" fontId="63" fillId="0" borderId="36" xfId="0" applyFont="1" applyBorder="1" applyAlignment="1">
      <alignment horizontal="left" vertical="center" indent="2"/>
    </xf>
    <xf numFmtId="0" fontId="63" fillId="0" borderId="37" xfId="0" applyFont="1" applyBorder="1" applyAlignment="1">
      <alignment horizontal="left" vertical="center" indent="2"/>
    </xf>
    <xf numFmtId="0" fontId="63" fillId="0" borderId="38" xfId="0" applyFont="1" applyBorder="1" applyAlignment="1">
      <alignment horizontal="left" vertical="center" indent="2"/>
    </xf>
    <xf numFmtId="0" fontId="58" fillId="0" borderId="35" xfId="0" applyFont="1" applyBorder="1" applyAlignment="1">
      <alignment horizontal="right" vertical="center" textRotation="90"/>
    </xf>
    <xf numFmtId="0" fontId="62" fillId="0" borderId="39" xfId="0" applyFont="1" applyBorder="1" applyAlignment="1">
      <alignment horizontal="left"/>
    </xf>
    <xf numFmtId="0" fontId="62" fillId="0" borderId="40" xfId="0" applyFont="1" applyBorder="1" applyAlignment="1">
      <alignment horizontal="left"/>
    </xf>
    <xf numFmtId="0" fontId="63" fillId="0" borderId="41" xfId="0" applyFont="1" applyFill="1" applyBorder="1" applyAlignment="1">
      <alignment vertical="center"/>
    </xf>
    <xf numFmtId="0" fontId="63" fillId="0" borderId="42" xfId="0" applyFont="1" applyFill="1" applyBorder="1" applyAlignment="1">
      <alignment vertical="center"/>
    </xf>
    <xf numFmtId="0" fontId="55" fillId="33" borderId="43" xfId="0" applyFont="1" applyFill="1" applyBorder="1" applyAlignment="1">
      <alignment horizontal="left" vertical="top" indent="1"/>
    </xf>
    <xf numFmtId="0" fontId="55" fillId="33" borderId="44" xfId="0" applyFont="1" applyFill="1" applyBorder="1" applyAlignment="1">
      <alignment horizontal="left" vertical="top" indent="1"/>
    </xf>
    <xf numFmtId="49" fontId="56" fillId="33" borderId="33" xfId="0" applyNumberFormat="1" applyFont="1" applyFill="1" applyBorder="1" applyAlignment="1">
      <alignment horizontal="left" indent="1"/>
    </xf>
    <xf numFmtId="49" fontId="56" fillId="33" borderId="34" xfId="0" applyNumberFormat="1" applyFont="1" applyFill="1" applyBorder="1" applyAlignment="1">
      <alignment horizontal="left" indent="1"/>
    </xf>
    <xf numFmtId="49" fontId="56" fillId="33" borderId="45" xfId="0" applyNumberFormat="1" applyFont="1" applyFill="1" applyBorder="1" applyAlignment="1">
      <alignment horizontal="left" indent="1"/>
    </xf>
    <xf numFmtId="49" fontId="56" fillId="33" borderId="46" xfId="0" applyNumberFormat="1" applyFont="1" applyFill="1" applyBorder="1" applyAlignment="1">
      <alignment horizontal="left" indent="1"/>
    </xf>
    <xf numFmtId="0" fontId="55" fillId="33" borderId="47" xfId="0" applyFont="1" applyFill="1" applyBorder="1" applyAlignment="1">
      <alignment horizontal="left" vertical="top" indent="1"/>
    </xf>
    <xf numFmtId="0" fontId="55" fillId="33" borderId="48" xfId="0" applyFont="1" applyFill="1" applyBorder="1" applyAlignment="1">
      <alignment horizontal="left" vertical="top" indent="1"/>
    </xf>
    <xf numFmtId="164" fontId="55" fillId="33" borderId="43" xfId="0" applyNumberFormat="1" applyFont="1" applyFill="1" applyBorder="1" applyAlignment="1">
      <alignment horizontal="left" vertical="top" indent="1"/>
    </xf>
    <xf numFmtId="164" fontId="55" fillId="33" borderId="49" xfId="0" applyNumberFormat="1" applyFont="1" applyFill="1" applyBorder="1" applyAlignment="1">
      <alignment horizontal="left" vertical="top" indent="1"/>
    </xf>
    <xf numFmtId="49" fontId="56" fillId="33" borderId="50" xfId="0" applyNumberFormat="1" applyFont="1" applyFill="1" applyBorder="1" applyAlignment="1">
      <alignment horizontal="left" indent="1"/>
    </xf>
    <xf numFmtId="49" fontId="56" fillId="33" borderId="13" xfId="0" applyNumberFormat="1" applyFont="1" applyFill="1" applyBorder="1" applyAlignment="1">
      <alignment horizontal="left" indent="1"/>
    </xf>
    <xf numFmtId="49" fontId="56" fillId="33" borderId="33" xfId="0" applyNumberFormat="1" applyFont="1" applyFill="1" applyBorder="1" applyAlignment="1">
      <alignment horizontal="left" vertical="center" indent="1"/>
    </xf>
    <xf numFmtId="49" fontId="56" fillId="33" borderId="13" xfId="0" applyNumberFormat="1" applyFont="1" applyFill="1" applyBorder="1" applyAlignment="1">
      <alignment horizontal="left" vertical="center" indent="1"/>
    </xf>
    <xf numFmtId="0" fontId="56" fillId="33" borderId="43" xfId="0" applyFont="1" applyFill="1" applyBorder="1" applyAlignment="1">
      <alignment horizontal="left" vertical="top" indent="1"/>
    </xf>
    <xf numFmtId="0" fontId="56" fillId="33" borderId="49" xfId="0" applyFont="1" applyFill="1" applyBorder="1" applyAlignment="1">
      <alignment horizontal="left" vertical="top" indent="1"/>
    </xf>
    <xf numFmtId="0" fontId="55" fillId="33" borderId="49" xfId="0" applyFont="1" applyFill="1" applyBorder="1" applyAlignment="1">
      <alignment horizontal="left" vertical="top" indent="1"/>
    </xf>
    <xf numFmtId="0" fontId="64" fillId="0" borderId="51" xfId="0" applyFont="1" applyFill="1" applyBorder="1" applyAlignment="1">
      <alignment horizontal="center" vertical="center" textRotation="90"/>
    </xf>
    <xf numFmtId="0" fontId="64" fillId="0" borderId="52" xfId="0" applyFont="1" applyFill="1" applyBorder="1" applyAlignment="1">
      <alignment horizontal="center" vertical="center" textRotation="90"/>
    </xf>
    <xf numFmtId="0" fontId="64" fillId="0" borderId="53" xfId="0" applyFont="1" applyFill="1" applyBorder="1" applyAlignment="1">
      <alignment horizontal="center" vertical="center" textRotation="90"/>
    </xf>
    <xf numFmtId="0" fontId="58" fillId="0" borderId="52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164" fontId="65" fillId="0" borderId="21" xfId="0" applyNumberFormat="1" applyFont="1" applyFill="1" applyBorder="1" applyAlignment="1">
      <alignment horizontal="left"/>
    </xf>
    <xf numFmtId="164" fontId="65" fillId="0" borderId="30" xfId="0" applyNumberFormat="1" applyFont="1" applyFill="1" applyBorder="1" applyAlignment="1">
      <alignment horizontal="left"/>
    </xf>
    <xf numFmtId="49" fontId="56" fillId="33" borderId="33" xfId="0" applyNumberFormat="1" applyFont="1" applyFill="1" applyBorder="1" applyAlignment="1">
      <alignment horizontal="left" indent="1"/>
    </xf>
    <xf numFmtId="49" fontId="56" fillId="33" borderId="13" xfId="0" applyNumberFormat="1" applyFont="1" applyFill="1" applyBorder="1" applyAlignment="1">
      <alignment horizontal="left" indent="1"/>
    </xf>
    <xf numFmtId="164" fontId="55" fillId="33" borderId="47" xfId="0" applyNumberFormat="1" applyFont="1" applyFill="1" applyBorder="1" applyAlignment="1">
      <alignment horizontal="left" vertical="top" indent="1"/>
    </xf>
    <xf numFmtId="164" fontId="55" fillId="33" borderId="24" xfId="0" applyNumberFormat="1" applyFont="1" applyFill="1" applyBorder="1" applyAlignment="1">
      <alignment horizontal="left" vertical="top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1 2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9"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ont>
        <b/>
        <color theme="1"/>
      </font>
      <border>
        <left/>
        <right/>
        <top/>
        <bottom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</border>
    </dxf>
    <dxf>
      <font>
        <color theme="1"/>
      </font>
      <fill>
        <patternFill>
          <bgColor theme="0"/>
        </patternFill>
      </fill>
      <border>
        <left style="dashDotDot">
          <color theme="9" tint="0.5999600291252136"/>
        </left>
        <right style="dashDotDot">
          <color theme="9" tint="0.5999600291252136"/>
        </right>
        <top/>
        <bottom/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658350" y="171450"/>
          <a:ext cx="2286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Click the spinner to 
</a:t>
          </a:r>
          <a:r>
            <a:rPr lang="en-US" cap="none" sz="10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change the calendar year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K2" sqref="K2:M3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12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47">
        <v>2016</v>
      </c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48"/>
    </row>
    <row r="4" spans="1:14" ht="18" customHeight="1">
      <c r="A4" s="4"/>
      <c r="B4" s="67"/>
      <c r="C4" s="10">
        <f>IF(DAY(JanSun1)=1,JanSun1-6,JanSun1+1)</f>
        <v>42366</v>
      </c>
      <c r="D4" s="10">
        <f>IF(DAY(JanSun1)=1,JanSun1-5,JanSun1+2)</f>
        <v>42367</v>
      </c>
      <c r="E4" s="10">
        <f>IF(DAY(JanSun1)=1,JanSun1-4,JanSun1+3)</f>
        <v>42368</v>
      </c>
      <c r="F4" s="10">
        <f>IF(DAY(JanSun1)=1,JanSun1-3,JanSun1+4)</f>
        <v>42369</v>
      </c>
      <c r="G4" s="10">
        <f>IF(DAY(JanSun1)=1,JanSun1-2,JanSun1+5)</f>
        <v>42370</v>
      </c>
      <c r="H4" s="10">
        <f>IF(DAY(JanSun1)=1,JanSun1-1,JanSun1+6)</f>
        <v>42371</v>
      </c>
      <c r="I4" s="10">
        <f>IF(DAY(JanSun1)=1,JanSun1,JanSun1+7)</f>
        <v>42372</v>
      </c>
      <c r="J4" s="5"/>
      <c r="K4" s="44" t="s">
        <v>7</v>
      </c>
      <c r="L4" s="16">
        <v>3</v>
      </c>
      <c r="M4" s="45" t="s">
        <v>5</v>
      </c>
      <c r="N4" s="46"/>
    </row>
    <row r="5" spans="1:14" ht="18" customHeight="1">
      <c r="A5" s="4"/>
      <c r="B5" s="67"/>
      <c r="C5" s="10">
        <f>IF(DAY(JanSun1)=1,JanSun1+1,JanSun1+8)</f>
        <v>42373</v>
      </c>
      <c r="D5" s="10">
        <f>IF(DAY(JanSun1)=1,JanSun1+2,JanSun1+9)</f>
        <v>42374</v>
      </c>
      <c r="E5" s="10">
        <f>IF(DAY(JanSun1)=1,JanSun1+3,JanSun1+10)</f>
        <v>42375</v>
      </c>
      <c r="F5" s="10">
        <f>IF(DAY(JanSun1)=1,JanSun1+4,JanSun1+11)</f>
        <v>42376</v>
      </c>
      <c r="G5" s="10">
        <f>IF(DAY(JanSun1)=1,JanSun1+5,JanSun1+12)</f>
        <v>42377</v>
      </c>
      <c r="H5" s="10">
        <f>IF(DAY(JanSun1)=1,JanSun1+6,JanSun1+13)</f>
        <v>42378</v>
      </c>
      <c r="I5" s="10">
        <f>IF(DAY(JanSun1)=1,JanSun1+7,JanSun1+14)</f>
        <v>42379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IF(DAY(JanSun1)=1,JanSun1+8,JanSun1+15)</f>
        <v>42380</v>
      </c>
      <c r="D6" s="10">
        <f>IF(DAY(JanSun1)=1,JanSun1+9,JanSun1+16)</f>
        <v>42381</v>
      </c>
      <c r="E6" s="10">
        <f>IF(DAY(JanSun1)=1,JanSun1+10,JanSun1+17)</f>
        <v>42382</v>
      </c>
      <c r="F6" s="10">
        <f>IF(DAY(JanSun1)=1,JanSun1+11,JanSun1+18)</f>
        <v>42383</v>
      </c>
      <c r="G6" s="10">
        <f>IF(DAY(JanSun1)=1,JanSun1+12,JanSun1+19)</f>
        <v>42384</v>
      </c>
      <c r="H6" s="10">
        <f>IF(DAY(JanSun1)=1,JanSun1+13,JanSun1+20)</f>
        <v>42385</v>
      </c>
      <c r="I6" s="10">
        <f>IF(DAY(JanSun1)=1,JanSun1+14,JanSun1+21)</f>
        <v>42386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IF(DAY(JanSun1)=1,JanSun1+15,JanSun1+22)</f>
        <v>42387</v>
      </c>
      <c r="D7" s="10">
        <f>IF(DAY(JanSun1)=1,JanSun1+16,JanSun1+23)</f>
        <v>42388</v>
      </c>
      <c r="E7" s="10">
        <f>IF(DAY(JanSun1)=1,JanSun1+17,JanSun1+24)</f>
        <v>42389</v>
      </c>
      <c r="F7" s="10">
        <f>IF(DAY(JanSun1)=1,JanSun1+18,JanSun1+25)</f>
        <v>42390</v>
      </c>
      <c r="G7" s="10">
        <f>IF(DAY(JanSun1)=1,JanSun1+19,JanSun1+26)</f>
        <v>42391</v>
      </c>
      <c r="H7" s="10">
        <f>IF(DAY(JanSun1)=1,JanSun1+20,JanSun1+27)</f>
        <v>42392</v>
      </c>
      <c r="I7" s="10">
        <f>IF(DAY(JanSun1)=1,JanSun1+21,JanSun1+28)</f>
        <v>42393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IF(DAY(JanSun1)=1,JanSun1+22,JanSun1+29)</f>
        <v>42394</v>
      </c>
      <c r="D8" s="10">
        <f>IF(DAY(JanSun1)=1,JanSun1+23,JanSun1+30)</f>
        <v>42395</v>
      </c>
      <c r="E8" s="10">
        <f>IF(DAY(JanSun1)=1,JanSun1+24,JanSun1+31)</f>
        <v>42396</v>
      </c>
      <c r="F8" s="10">
        <f>IF(DAY(JanSun1)=1,JanSun1+25,JanSun1+32)</f>
        <v>42397</v>
      </c>
      <c r="G8" s="10">
        <f>IF(DAY(JanSun1)=1,JanSun1+26,JanSun1+33)</f>
        <v>42398</v>
      </c>
      <c r="H8" s="10">
        <f>IF(DAY(JanSun1)=1,JanSun1+27,JanSun1+34)</f>
        <v>42399</v>
      </c>
      <c r="I8" s="10">
        <f>IF(DAY(JanSun1)=1,JanSun1+28,JanSun1+35)</f>
        <v>42400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IF(DAY(JanSun1)=1,JanSun1+29,JanSun1+36)</f>
        <v>42401</v>
      </c>
      <c r="D9" s="10">
        <f>IF(DAY(JanSun1)=1,JanSun1+30,JanSun1+37)</f>
        <v>42402</v>
      </c>
      <c r="E9" s="10">
        <f>IF(DAY(JanSun1)=1,JanSun1+31,JanSun1+38)</f>
        <v>42403</v>
      </c>
      <c r="F9" s="10">
        <f>IF(DAY(JanSun1)=1,JanSun1+32,JanSun1+39)</f>
        <v>42404</v>
      </c>
      <c r="G9" s="10">
        <f>IF(DAY(JanSun1)=1,JanSun1+33,JanSun1+40)</f>
        <v>42405</v>
      </c>
      <c r="H9" s="10">
        <f>IF(DAY(JanSun1)=1,JanSun1+34,JanSun1+41)</f>
        <v>42406</v>
      </c>
      <c r="I9" s="10">
        <f>IF(DAY(JanSun1)=1,JanSun1+35,JanSun1+42)</f>
        <v>42407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>
        <v>18</v>
      </c>
      <c r="M10" s="33" t="s">
        <v>6</v>
      </c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3">
    <mergeCell ref="G31:H31"/>
    <mergeCell ref="G32:H32"/>
    <mergeCell ref="G33:H33"/>
    <mergeCell ref="I30:J30"/>
    <mergeCell ref="I31:J31"/>
    <mergeCell ref="I32:J32"/>
    <mergeCell ref="I33:J33"/>
    <mergeCell ref="M21:N21"/>
    <mergeCell ref="M22:N22"/>
    <mergeCell ref="M23:N23"/>
    <mergeCell ref="M24:N24"/>
    <mergeCell ref="M25:N25"/>
    <mergeCell ref="G30:H30"/>
    <mergeCell ref="I25:J25"/>
    <mergeCell ref="M31:N31"/>
    <mergeCell ref="M32:N32"/>
    <mergeCell ref="M33:N33"/>
    <mergeCell ref="M26:N26"/>
    <mergeCell ref="M27:N27"/>
    <mergeCell ref="M28:N28"/>
    <mergeCell ref="M29:N29"/>
    <mergeCell ref="M30:N30"/>
    <mergeCell ref="G25:H25"/>
    <mergeCell ref="G26:H26"/>
    <mergeCell ref="G27:H27"/>
    <mergeCell ref="G28:H28"/>
    <mergeCell ref="G29:H29"/>
    <mergeCell ref="B2:B10"/>
    <mergeCell ref="B11:J12"/>
    <mergeCell ref="I20:J20"/>
    <mergeCell ref="I21:J21"/>
    <mergeCell ref="I26:J26"/>
    <mergeCell ref="I27:J27"/>
    <mergeCell ref="I28:J28"/>
    <mergeCell ref="I29:J29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31:D31"/>
    <mergeCell ref="C32:D32"/>
    <mergeCell ref="C33:D33"/>
    <mergeCell ref="C24:D24"/>
    <mergeCell ref="C25:D25"/>
    <mergeCell ref="C26:D26"/>
    <mergeCell ref="C27:D27"/>
    <mergeCell ref="C28:D28"/>
    <mergeCell ref="M11:N11"/>
    <mergeCell ref="N2:N3"/>
    <mergeCell ref="C19:D19"/>
    <mergeCell ref="C20:D20"/>
    <mergeCell ref="C21:D21"/>
    <mergeCell ref="C22:D22"/>
    <mergeCell ref="C14:D14"/>
    <mergeCell ref="C15:D15"/>
    <mergeCell ref="C16:D16"/>
    <mergeCell ref="C17:D17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20:N20"/>
    <mergeCell ref="K28:K30"/>
    <mergeCell ref="I13:J13"/>
    <mergeCell ref="G13:H13"/>
    <mergeCell ref="E13:F13"/>
    <mergeCell ref="C13:D13"/>
    <mergeCell ref="C23:D23"/>
    <mergeCell ref="C18:D18"/>
    <mergeCell ref="C29:D29"/>
    <mergeCell ref="C30:D30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fitToHeight="1" fitToWidth="1" horizontalDpi="600" verticalDpi="600" orientation="landscape" paperSize="9" scale="9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IF(DAY(OctSun1)=1,OctSun1-6,OctSun1+1)</f>
        <v>42639</v>
      </c>
      <c r="D4" s="10">
        <f>IF(DAY(OctSun1)=1,OctSun1-5,OctSun1+2)</f>
        <v>42640</v>
      </c>
      <c r="E4" s="10">
        <f>IF(DAY(OctSun1)=1,OctSun1-4,OctSun1+3)</f>
        <v>42641</v>
      </c>
      <c r="F4" s="10">
        <f>IF(DAY(OctSun1)=1,OctSun1-3,OctSun1+4)</f>
        <v>42642</v>
      </c>
      <c r="G4" s="10">
        <f>IF(DAY(OctSun1)=1,OctSun1-2,OctSun1+5)</f>
        <v>42643</v>
      </c>
      <c r="H4" s="10">
        <f>IF(DAY(OctSun1)=1,OctSun1-1,OctSun1+6)</f>
        <v>42644</v>
      </c>
      <c r="I4" s="10">
        <f>IF(DAY(OctSun1)=1,OctSun1,OctSun1+7)</f>
        <v>42645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IF(DAY(OctSun1)=1,OctSun1+1,OctSun1+8)</f>
        <v>42646</v>
      </c>
      <c r="D5" s="10">
        <f>IF(DAY(OctSun1)=1,OctSun1+2,OctSun1+9)</f>
        <v>42647</v>
      </c>
      <c r="E5" s="10">
        <f>IF(DAY(OctSun1)=1,OctSun1+3,OctSun1+10)</f>
        <v>42648</v>
      </c>
      <c r="F5" s="10">
        <f>IF(DAY(OctSun1)=1,OctSun1+4,OctSun1+11)</f>
        <v>42649</v>
      </c>
      <c r="G5" s="10">
        <f>IF(DAY(OctSun1)=1,OctSun1+5,OctSun1+12)</f>
        <v>42650</v>
      </c>
      <c r="H5" s="10">
        <f>IF(DAY(OctSun1)=1,OctSun1+6,OctSun1+13)</f>
        <v>42651</v>
      </c>
      <c r="I5" s="10">
        <f>IF(DAY(OctSun1)=1,OctSun1+7,OctSun1+14)</f>
        <v>42652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IF(DAY(OctSun1)=1,OctSun1+8,OctSun1+15)</f>
        <v>42653</v>
      </c>
      <c r="D6" s="10">
        <f>IF(DAY(OctSun1)=1,OctSun1+9,OctSun1+16)</f>
        <v>42654</v>
      </c>
      <c r="E6" s="10">
        <f>IF(DAY(OctSun1)=1,OctSun1+10,OctSun1+17)</f>
        <v>42655</v>
      </c>
      <c r="F6" s="10">
        <f>IF(DAY(OctSun1)=1,OctSun1+11,OctSun1+18)</f>
        <v>42656</v>
      </c>
      <c r="G6" s="10">
        <f>IF(DAY(OctSun1)=1,OctSun1+12,OctSun1+19)</f>
        <v>42657</v>
      </c>
      <c r="H6" s="10">
        <f>IF(DAY(OctSun1)=1,OctSun1+13,OctSun1+20)</f>
        <v>42658</v>
      </c>
      <c r="I6" s="10">
        <f>IF(DAY(OctSun1)=1,OctSun1+14,OctSun1+21)</f>
        <v>42659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IF(DAY(OctSun1)=1,OctSun1+15,OctSun1+22)</f>
        <v>42660</v>
      </c>
      <c r="D7" s="10">
        <f>IF(DAY(OctSun1)=1,OctSun1+16,OctSun1+23)</f>
        <v>42661</v>
      </c>
      <c r="E7" s="10">
        <f>IF(DAY(OctSun1)=1,OctSun1+17,OctSun1+24)</f>
        <v>42662</v>
      </c>
      <c r="F7" s="10">
        <f>IF(DAY(OctSun1)=1,OctSun1+18,OctSun1+25)</f>
        <v>42663</v>
      </c>
      <c r="G7" s="10">
        <f>IF(DAY(OctSun1)=1,OctSun1+19,OctSun1+26)</f>
        <v>42664</v>
      </c>
      <c r="H7" s="10">
        <f>IF(DAY(OctSun1)=1,OctSun1+20,OctSun1+27)</f>
        <v>42665</v>
      </c>
      <c r="I7" s="10">
        <f>IF(DAY(OctSun1)=1,OctSun1+21,OctSun1+28)</f>
        <v>42666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IF(DAY(OctSun1)=1,OctSun1+22,OctSun1+29)</f>
        <v>42667</v>
      </c>
      <c r="D8" s="10">
        <f>IF(DAY(OctSun1)=1,OctSun1+23,OctSun1+30)</f>
        <v>42668</v>
      </c>
      <c r="E8" s="10">
        <f>IF(DAY(OctSun1)=1,OctSun1+24,OctSun1+31)</f>
        <v>42669</v>
      </c>
      <c r="F8" s="10">
        <f>IF(DAY(OctSun1)=1,OctSun1+25,OctSun1+32)</f>
        <v>42670</v>
      </c>
      <c r="G8" s="10">
        <f>IF(DAY(OctSun1)=1,OctSun1+26,OctSun1+33)</f>
        <v>42671</v>
      </c>
      <c r="H8" s="10">
        <f>IF(DAY(OctSun1)=1,OctSun1+27,OctSun1+34)</f>
        <v>42672</v>
      </c>
      <c r="I8" s="10">
        <f>IF(DAY(OctSun1)=1,OctSun1+28,OctSun1+35)</f>
        <v>42673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IF(DAY(OctSun1)=1,OctSun1+29,OctSun1+36)</f>
        <v>42674</v>
      </c>
      <c r="D9" s="10">
        <f>IF(DAY(OctSun1)=1,OctSun1+30,OctSun1+37)</f>
        <v>42675</v>
      </c>
      <c r="E9" s="10">
        <f>IF(DAY(OctSun1)=1,OctSun1+31,OctSun1+38)</f>
        <v>42676</v>
      </c>
      <c r="F9" s="10">
        <f>IF(DAY(OctSun1)=1,OctSun1+32,OctSun1+39)</f>
        <v>42677</v>
      </c>
      <c r="G9" s="10">
        <f>IF(DAY(OctSun1)=1,OctSun1+33,OctSun1+40)</f>
        <v>42678</v>
      </c>
      <c r="H9" s="10">
        <f>IF(DAY(OctSun1)=1,OctSun1+34,OctSun1+41)</f>
        <v>42679</v>
      </c>
      <c r="I9" s="10">
        <f>IF(DAY(OctSun1)=1,OctSun1+35,OctSun1+42)</f>
        <v>42680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IF(DAY(NovSun1)=1,NovSun1-6,NovSun1+1)</f>
        <v>42674</v>
      </c>
      <c r="D4" s="10">
        <f>IF(DAY(NovSun1)=1,NovSun1-5,NovSun1+2)</f>
        <v>42675</v>
      </c>
      <c r="E4" s="10">
        <f>IF(DAY(NovSun1)=1,NovSun1-4,NovSun1+3)</f>
        <v>42676</v>
      </c>
      <c r="F4" s="10">
        <f>IF(DAY(NovSun1)=1,NovSun1-3,NovSun1+4)</f>
        <v>42677</v>
      </c>
      <c r="G4" s="10">
        <f>IF(DAY(NovSun1)=1,NovSun1-2,NovSun1+5)</f>
        <v>42678</v>
      </c>
      <c r="H4" s="10">
        <f>IF(DAY(NovSun1)=1,NovSun1-1,NovSun1+6)</f>
        <v>42679</v>
      </c>
      <c r="I4" s="10">
        <f>IF(DAY(NovSun1)=1,NovSun1,NovSun1+7)</f>
        <v>42680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IF(DAY(NovSun1)=1,NovSun1+1,NovSun1+8)</f>
        <v>42681</v>
      </c>
      <c r="D5" s="10">
        <f>IF(DAY(NovSun1)=1,NovSun1+2,NovSun1+9)</f>
        <v>42682</v>
      </c>
      <c r="E5" s="10">
        <f>IF(DAY(NovSun1)=1,NovSun1+3,NovSun1+10)</f>
        <v>42683</v>
      </c>
      <c r="F5" s="10">
        <f>IF(DAY(NovSun1)=1,NovSun1+4,NovSun1+11)</f>
        <v>42684</v>
      </c>
      <c r="G5" s="10">
        <f>IF(DAY(NovSun1)=1,NovSun1+5,NovSun1+12)</f>
        <v>42685</v>
      </c>
      <c r="H5" s="10">
        <f>IF(DAY(NovSun1)=1,NovSun1+6,NovSun1+13)</f>
        <v>42686</v>
      </c>
      <c r="I5" s="10">
        <f>IF(DAY(NovSun1)=1,NovSun1+7,NovSun1+14)</f>
        <v>42687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IF(DAY(NovSun1)=1,NovSun1+8,NovSun1+15)</f>
        <v>42688</v>
      </c>
      <c r="D6" s="10">
        <f>IF(DAY(NovSun1)=1,NovSun1+9,NovSun1+16)</f>
        <v>42689</v>
      </c>
      <c r="E6" s="10">
        <f>IF(DAY(NovSun1)=1,NovSun1+10,NovSun1+17)</f>
        <v>42690</v>
      </c>
      <c r="F6" s="10">
        <f>IF(DAY(NovSun1)=1,NovSun1+11,NovSun1+18)</f>
        <v>42691</v>
      </c>
      <c r="G6" s="10">
        <f>IF(DAY(NovSun1)=1,NovSun1+12,NovSun1+19)</f>
        <v>42692</v>
      </c>
      <c r="H6" s="10">
        <f>IF(DAY(NovSun1)=1,NovSun1+13,NovSun1+20)</f>
        <v>42693</v>
      </c>
      <c r="I6" s="10">
        <f>IF(DAY(NovSun1)=1,NovSun1+14,NovSun1+21)</f>
        <v>42694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IF(DAY(NovSun1)=1,NovSun1+15,NovSun1+22)</f>
        <v>42695</v>
      </c>
      <c r="D7" s="10">
        <f>IF(DAY(NovSun1)=1,NovSun1+16,NovSun1+23)</f>
        <v>42696</v>
      </c>
      <c r="E7" s="10">
        <f>IF(DAY(NovSun1)=1,NovSun1+17,NovSun1+24)</f>
        <v>42697</v>
      </c>
      <c r="F7" s="10">
        <f>IF(DAY(NovSun1)=1,NovSun1+18,NovSun1+25)</f>
        <v>42698</v>
      </c>
      <c r="G7" s="10">
        <f>IF(DAY(NovSun1)=1,NovSun1+19,NovSun1+26)</f>
        <v>42699</v>
      </c>
      <c r="H7" s="10">
        <f>IF(DAY(NovSun1)=1,NovSun1+20,NovSun1+27)</f>
        <v>42700</v>
      </c>
      <c r="I7" s="10">
        <f>IF(DAY(NovSun1)=1,NovSun1+21,NovSun1+28)</f>
        <v>42701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IF(DAY(NovSun1)=1,NovSun1+22,NovSun1+29)</f>
        <v>42702</v>
      </c>
      <c r="D8" s="10">
        <f>IF(DAY(NovSun1)=1,NovSun1+23,NovSun1+30)</f>
        <v>42703</v>
      </c>
      <c r="E8" s="10">
        <f>IF(DAY(NovSun1)=1,NovSun1+24,NovSun1+31)</f>
        <v>42704</v>
      </c>
      <c r="F8" s="10">
        <f>IF(DAY(NovSun1)=1,NovSun1+25,NovSun1+32)</f>
        <v>42705</v>
      </c>
      <c r="G8" s="10">
        <f>IF(DAY(NovSun1)=1,NovSun1+26,NovSun1+33)</f>
        <v>42706</v>
      </c>
      <c r="H8" s="10">
        <f>IF(DAY(NovSun1)=1,NovSun1+27,NovSun1+34)</f>
        <v>42707</v>
      </c>
      <c r="I8" s="10">
        <f>IF(DAY(NovSun1)=1,NovSun1+28,NovSun1+35)</f>
        <v>42708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IF(DAY(NovSun1)=1,NovSun1+29,NovSun1+36)</f>
        <v>42709</v>
      </c>
      <c r="D9" s="10">
        <f>IF(DAY(NovSun1)=1,NovSun1+30,NovSun1+37)</f>
        <v>42710</v>
      </c>
      <c r="E9" s="10">
        <f>IF(DAY(NovSun1)=1,NovSun1+31,NovSun1+38)</f>
        <v>42711</v>
      </c>
      <c r="F9" s="10">
        <f>IF(DAY(NovSun1)=1,NovSun1+32,NovSun1+39)</f>
        <v>42712</v>
      </c>
      <c r="G9" s="10">
        <f>IF(DAY(NovSun1)=1,NovSun1+33,NovSun1+40)</f>
        <v>42713</v>
      </c>
      <c r="H9" s="10">
        <f>IF(DAY(NovSun1)=1,NovSun1+34,NovSun1+41)</f>
        <v>42714</v>
      </c>
      <c r="I9" s="10">
        <f>IF(DAY(NovSun1)=1,NovSun1+35,NovSun1+42)</f>
        <v>42715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tabSelected="1" zoomScalePageLayoutView="84" workbookViewId="0" topLeftCell="A1">
      <selection activeCell="M11" sqref="M11:N1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IF(DAY(DecSun1)=1,DecSun1-6,DecSun1+1)</f>
        <v>42702</v>
      </c>
      <c r="D4" s="10">
        <f>IF(DAY(DecSun1)=1,DecSun1-5,DecSun1+2)</f>
        <v>42703</v>
      </c>
      <c r="E4" s="10">
        <f>IF(DAY(DecSun1)=1,DecSun1-4,DecSun1+3)</f>
        <v>42704</v>
      </c>
      <c r="F4" s="10">
        <f>IF(DAY(DecSun1)=1,DecSun1-3,DecSun1+4)</f>
        <v>42705</v>
      </c>
      <c r="G4" s="10">
        <f>IF(DAY(DecSun1)=1,DecSun1-2,DecSun1+5)</f>
        <v>42706</v>
      </c>
      <c r="H4" s="10">
        <f>IF(DAY(DecSun1)=1,DecSun1-1,DecSun1+6)</f>
        <v>42707</v>
      </c>
      <c r="I4" s="10">
        <f>IF(DAY(DecSun1)=1,DecSun1,DecSun1+7)</f>
        <v>42708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IF(DAY(DecSun1)=1,DecSun1+1,DecSun1+8)</f>
        <v>42709</v>
      </c>
      <c r="D5" s="10">
        <f>IF(DAY(DecSun1)=1,DecSun1+2,DecSun1+9)</f>
        <v>42710</v>
      </c>
      <c r="E5" s="10">
        <f>IF(DAY(DecSun1)=1,DecSun1+3,DecSun1+10)</f>
        <v>42711</v>
      </c>
      <c r="F5" s="10">
        <f>IF(DAY(DecSun1)=1,DecSun1+4,DecSun1+11)</f>
        <v>42712</v>
      </c>
      <c r="G5" s="10">
        <f>IF(DAY(DecSun1)=1,DecSun1+5,DecSun1+12)</f>
        <v>42713</v>
      </c>
      <c r="H5" s="10">
        <f>IF(DAY(DecSun1)=1,DecSun1+6,DecSun1+13)</f>
        <v>42714</v>
      </c>
      <c r="I5" s="10">
        <f>IF(DAY(DecSun1)=1,DecSun1+7,DecSun1+14)</f>
        <v>42715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IF(DAY(DecSun1)=1,DecSun1+8,DecSun1+15)</f>
        <v>42716</v>
      </c>
      <c r="D6" s="10">
        <f>IF(DAY(DecSun1)=1,DecSun1+9,DecSun1+16)</f>
        <v>42717</v>
      </c>
      <c r="E6" s="10">
        <f>IF(DAY(DecSun1)=1,DecSun1+10,DecSun1+17)</f>
        <v>42718</v>
      </c>
      <c r="F6" s="10">
        <f>IF(DAY(DecSun1)=1,DecSun1+11,DecSun1+18)</f>
        <v>42719</v>
      </c>
      <c r="G6" s="10">
        <f>IF(DAY(DecSun1)=1,DecSun1+12,DecSun1+19)</f>
        <v>42720</v>
      </c>
      <c r="H6" s="10">
        <f>IF(DAY(DecSun1)=1,DecSun1+13,DecSun1+20)</f>
        <v>42721</v>
      </c>
      <c r="I6" s="10">
        <f>IF(DAY(DecSun1)=1,DecSun1+14,DecSun1+21)</f>
        <v>42722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IF(DAY(DecSun1)=1,DecSun1+15,DecSun1+22)</f>
        <v>42723</v>
      </c>
      <c r="D7" s="10">
        <f>IF(DAY(DecSun1)=1,DecSun1+16,DecSun1+23)</f>
        <v>42724</v>
      </c>
      <c r="E7" s="10">
        <f>IF(DAY(DecSun1)=1,DecSun1+17,DecSun1+24)</f>
        <v>42725</v>
      </c>
      <c r="F7" s="10">
        <f>IF(DAY(DecSun1)=1,DecSun1+18,DecSun1+25)</f>
        <v>42726</v>
      </c>
      <c r="G7" s="10">
        <f>IF(DAY(DecSun1)=1,DecSun1+19,DecSun1+26)</f>
        <v>42727</v>
      </c>
      <c r="H7" s="10">
        <f>IF(DAY(DecSun1)=1,DecSun1+20,DecSun1+27)</f>
        <v>42728</v>
      </c>
      <c r="I7" s="10">
        <f>IF(DAY(DecSun1)=1,DecSun1+21,DecSun1+28)</f>
        <v>42729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IF(DAY(DecSun1)=1,DecSun1+22,DecSun1+29)</f>
        <v>42730</v>
      </c>
      <c r="D8" s="10">
        <f>IF(DAY(DecSun1)=1,DecSun1+23,DecSun1+30)</f>
        <v>42731</v>
      </c>
      <c r="E8" s="10">
        <f>IF(DAY(DecSun1)=1,DecSun1+24,DecSun1+31)</f>
        <v>42732</v>
      </c>
      <c r="F8" s="10">
        <f>IF(DAY(DecSun1)=1,DecSun1+25,DecSun1+32)</f>
        <v>42733</v>
      </c>
      <c r="G8" s="10">
        <f>IF(DAY(DecSun1)=1,DecSun1+26,DecSun1+33)</f>
        <v>42734</v>
      </c>
      <c r="H8" s="10">
        <f>IF(DAY(DecSun1)=1,DecSun1+27,DecSun1+34)</f>
        <v>42735</v>
      </c>
      <c r="I8" s="10">
        <f>IF(DAY(DecSun1)=1,DecSun1+28,DecSun1+35)</f>
        <v>42736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IF(DAY(DecSun1)=1,DecSun1+29,DecSun1+36)</f>
        <v>42737</v>
      </c>
      <c r="D9" s="10">
        <f>IF(DAY(DecSun1)=1,DecSun1+30,DecSun1+37)</f>
        <v>42738</v>
      </c>
      <c r="E9" s="10">
        <f>IF(DAY(DecSun1)=1,DecSun1+31,DecSun1+38)</f>
        <v>42739</v>
      </c>
      <c r="F9" s="10">
        <f>IF(DAY(DecSun1)=1,DecSun1+32,DecSun1+39)</f>
        <v>42740</v>
      </c>
      <c r="G9" s="10">
        <f>IF(DAY(DecSun1)=1,DecSun1+33,DecSun1+40)</f>
        <v>42741</v>
      </c>
      <c r="H9" s="10">
        <f>IF(DAY(DecSun1)=1,DecSun1+34,DecSun1+41)</f>
        <v>42742</v>
      </c>
      <c r="I9" s="10">
        <f>IF(DAY(DecSun1)=1,DecSun1+35,DecSun1+42)</f>
        <v>42743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24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IF(DAY(FebSun1)=1,FebSun1-6,FebSun1+1)</f>
        <v>42401</v>
      </c>
      <c r="D4" s="10">
        <f>IF(DAY(FebSun1)=1,FebSun1-5,FebSun1+2)</f>
        <v>42402</v>
      </c>
      <c r="E4" s="10">
        <f>IF(DAY(FebSun1)=1,FebSun1-4,FebSun1+3)</f>
        <v>42403</v>
      </c>
      <c r="F4" s="10">
        <f>IF(DAY(FebSun1)=1,FebSun1-3,FebSun1+4)</f>
        <v>42404</v>
      </c>
      <c r="G4" s="10">
        <f>IF(DAY(FebSun1)=1,FebSun1-2,FebSun1+5)</f>
        <v>42405</v>
      </c>
      <c r="H4" s="10">
        <f>IF(DAY(FebSun1)=1,FebSun1-1,FebSun1+6)</f>
        <v>42406</v>
      </c>
      <c r="I4" s="10">
        <f>IF(DAY(FebSun1)=1,FebSun1,FebSun1+7)</f>
        <v>42407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IF(DAY(FebSun1)=1,FebSun1+1,FebSun1+8)</f>
        <v>42408</v>
      </c>
      <c r="D5" s="10">
        <f>IF(DAY(FebSun1)=1,FebSun1+2,FebSun1+9)</f>
        <v>42409</v>
      </c>
      <c r="E5" s="10">
        <f>IF(DAY(FebSun1)=1,FebSun1+3,FebSun1+10)</f>
        <v>42410</v>
      </c>
      <c r="F5" s="10">
        <f>IF(DAY(FebSun1)=1,FebSun1+4,FebSun1+11)</f>
        <v>42411</v>
      </c>
      <c r="G5" s="10">
        <f>IF(DAY(FebSun1)=1,FebSun1+5,FebSun1+12)</f>
        <v>42412</v>
      </c>
      <c r="H5" s="10">
        <f>IF(DAY(FebSun1)=1,FebSun1+6,FebSun1+13)</f>
        <v>42413</v>
      </c>
      <c r="I5" s="10">
        <f>IF(DAY(FebSun1)=1,FebSun1+7,FebSun1+14)</f>
        <v>42414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IF(DAY(FebSun1)=1,FebSun1+8,FebSun1+15)</f>
        <v>42415</v>
      </c>
      <c r="D6" s="10">
        <f>IF(DAY(FebSun1)=1,FebSun1+9,FebSun1+16)</f>
        <v>42416</v>
      </c>
      <c r="E6" s="10">
        <f>IF(DAY(FebSun1)=1,FebSun1+10,FebSun1+17)</f>
        <v>42417</v>
      </c>
      <c r="F6" s="10">
        <f>IF(DAY(FebSun1)=1,FebSun1+11,FebSun1+18)</f>
        <v>42418</v>
      </c>
      <c r="G6" s="10">
        <f>IF(DAY(FebSun1)=1,FebSun1+12,FebSun1+19)</f>
        <v>42419</v>
      </c>
      <c r="H6" s="10">
        <f>IF(DAY(FebSun1)=1,FebSun1+13,FebSun1+20)</f>
        <v>42420</v>
      </c>
      <c r="I6" s="10">
        <f>IF(DAY(FebSun1)=1,FebSun1+14,FebSun1+21)</f>
        <v>42421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IF(DAY(FebSun1)=1,FebSun1+15,FebSun1+22)</f>
        <v>42422</v>
      </c>
      <c r="D7" s="10">
        <f>IF(DAY(FebSun1)=1,FebSun1+16,FebSun1+23)</f>
        <v>42423</v>
      </c>
      <c r="E7" s="10">
        <f>IF(DAY(FebSun1)=1,FebSun1+17,FebSun1+24)</f>
        <v>42424</v>
      </c>
      <c r="F7" s="10">
        <f>IF(DAY(FebSun1)=1,FebSun1+18,FebSun1+25)</f>
        <v>42425</v>
      </c>
      <c r="G7" s="10">
        <f>IF(DAY(FebSun1)=1,FebSun1+19,FebSun1+26)</f>
        <v>42426</v>
      </c>
      <c r="H7" s="10">
        <f>IF(DAY(FebSun1)=1,FebSun1+20,FebSun1+27)</f>
        <v>42427</v>
      </c>
      <c r="I7" s="10">
        <f>IF(DAY(FebSun1)=1,FebSun1+21,FebSun1+28)</f>
        <v>42428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IF(DAY(FebSun1)=1,FebSun1+22,FebSun1+29)</f>
        <v>42429</v>
      </c>
      <c r="D8" s="10">
        <f>IF(DAY(FebSun1)=1,FebSun1+23,FebSun1+30)</f>
        <v>42430</v>
      </c>
      <c r="E8" s="10">
        <f>IF(DAY(FebSun1)=1,FebSun1+24,FebSun1+31)</f>
        <v>42431</v>
      </c>
      <c r="F8" s="10">
        <f>IF(DAY(FebSun1)=1,FebSun1+25,FebSun1+32)</f>
        <v>42432</v>
      </c>
      <c r="G8" s="10">
        <f>IF(DAY(FebSun1)=1,FebSun1+26,FebSun1+33)</f>
        <v>42433</v>
      </c>
      <c r="H8" s="10">
        <f>IF(DAY(FebSun1)=1,FebSun1+27,FebSun1+34)</f>
        <v>42434</v>
      </c>
      <c r="I8" s="10">
        <f>IF(DAY(FebSun1)=1,FebSun1+28,FebSun1+35)</f>
        <v>42435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IF(DAY(FebSun1)=1,FebSun1+29,FebSun1+36)</f>
        <v>42436</v>
      </c>
      <c r="D9" s="10">
        <f>IF(DAY(FebSun1)=1,FebSun1+30,FebSun1+37)</f>
        <v>42437</v>
      </c>
      <c r="E9" s="10">
        <f>IF(DAY(FebSun1)=1,FebSun1+31,FebSun1+38)</f>
        <v>42438</v>
      </c>
      <c r="F9" s="10">
        <f>IF(DAY(FebSun1)=1,FebSun1+32,FebSun1+39)</f>
        <v>42439</v>
      </c>
      <c r="G9" s="10">
        <f>IF(DAY(FebSun1)=1,FebSun1+33,FebSun1+40)</f>
        <v>42440</v>
      </c>
      <c r="H9" s="10">
        <f>IF(DAY(FebSun1)=1,FebSun1+34,FebSun1+41)</f>
        <v>42441</v>
      </c>
      <c r="I9" s="10">
        <f>IF(DAY(FebSun1)=1,FebSun1+35,FebSun1+42)</f>
        <v>42442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25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IF(DAY(MarSun1)=1,MarSun1-6,MarSun1+1)</f>
        <v>42429</v>
      </c>
      <c r="D4" s="10">
        <f>IF(DAY(MarSun1)=1,MarSun1-5,MarSun1+2)</f>
        <v>42430</v>
      </c>
      <c r="E4" s="10">
        <f>IF(DAY(MarSun1)=1,MarSun1-4,MarSun1+3)</f>
        <v>42431</v>
      </c>
      <c r="F4" s="10">
        <f>IF(DAY(MarSun1)=1,MarSun1-3,MarSun1+4)</f>
        <v>42432</v>
      </c>
      <c r="G4" s="10">
        <f>IF(DAY(MarSun1)=1,MarSun1-2,MarSun1+5)</f>
        <v>42433</v>
      </c>
      <c r="H4" s="10">
        <f>IF(DAY(MarSun1)=1,MarSun1-1,MarSun1+6)</f>
        <v>42434</v>
      </c>
      <c r="I4" s="10">
        <f>IF(DAY(MarSun1)=1,MarSun1,MarSun1+7)</f>
        <v>42435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IF(DAY(MarSun1)=1,MarSun1+1,MarSun1+8)</f>
        <v>42436</v>
      </c>
      <c r="D5" s="10">
        <f>IF(DAY(MarSun1)=1,MarSun1+2,MarSun1+9)</f>
        <v>42437</v>
      </c>
      <c r="E5" s="10">
        <f>IF(DAY(MarSun1)=1,MarSun1+3,MarSun1+10)</f>
        <v>42438</v>
      </c>
      <c r="F5" s="10">
        <f>IF(DAY(MarSun1)=1,MarSun1+4,MarSun1+11)</f>
        <v>42439</v>
      </c>
      <c r="G5" s="10">
        <f>IF(DAY(MarSun1)=1,MarSun1+5,MarSun1+12)</f>
        <v>42440</v>
      </c>
      <c r="H5" s="10">
        <f>IF(DAY(MarSun1)=1,MarSun1+6,MarSun1+13)</f>
        <v>42441</v>
      </c>
      <c r="I5" s="10">
        <f>IF(DAY(MarSun1)=1,MarSun1+7,MarSun1+14)</f>
        <v>42442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IF(DAY(MarSun1)=1,MarSun1+8,MarSun1+15)</f>
        <v>42443</v>
      </c>
      <c r="D6" s="10">
        <f>IF(DAY(MarSun1)=1,MarSun1+9,MarSun1+16)</f>
        <v>42444</v>
      </c>
      <c r="E6" s="10">
        <f>IF(DAY(MarSun1)=1,MarSun1+10,MarSun1+17)</f>
        <v>42445</v>
      </c>
      <c r="F6" s="10">
        <f>IF(DAY(MarSun1)=1,MarSun1+11,MarSun1+18)</f>
        <v>42446</v>
      </c>
      <c r="G6" s="10">
        <f>IF(DAY(MarSun1)=1,MarSun1+12,MarSun1+19)</f>
        <v>42447</v>
      </c>
      <c r="H6" s="10">
        <f>IF(DAY(MarSun1)=1,MarSun1+13,MarSun1+20)</f>
        <v>42448</v>
      </c>
      <c r="I6" s="10">
        <f>IF(DAY(MarSun1)=1,MarSun1+14,MarSun1+21)</f>
        <v>42449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IF(DAY(MarSun1)=1,MarSun1+15,MarSun1+22)</f>
        <v>42450</v>
      </c>
      <c r="D7" s="10">
        <f>IF(DAY(MarSun1)=1,MarSun1+16,MarSun1+23)</f>
        <v>42451</v>
      </c>
      <c r="E7" s="10">
        <f>IF(DAY(MarSun1)=1,MarSun1+17,MarSun1+24)</f>
        <v>42452</v>
      </c>
      <c r="F7" s="10">
        <f>IF(DAY(MarSun1)=1,MarSun1+18,MarSun1+25)</f>
        <v>42453</v>
      </c>
      <c r="G7" s="10">
        <f>IF(DAY(MarSun1)=1,MarSun1+19,MarSun1+26)</f>
        <v>42454</v>
      </c>
      <c r="H7" s="10">
        <f>IF(DAY(MarSun1)=1,MarSun1+20,MarSun1+27)</f>
        <v>42455</v>
      </c>
      <c r="I7" s="10">
        <f>IF(DAY(MarSun1)=1,MarSun1+21,MarSun1+28)</f>
        <v>42456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IF(DAY(MarSun1)=1,MarSun1+22,MarSun1+29)</f>
        <v>42457</v>
      </c>
      <c r="D8" s="10">
        <f>IF(DAY(MarSun1)=1,MarSun1+23,MarSun1+30)</f>
        <v>42458</v>
      </c>
      <c r="E8" s="10">
        <f>IF(DAY(MarSun1)=1,MarSun1+24,MarSun1+31)</f>
        <v>42459</v>
      </c>
      <c r="F8" s="10">
        <f>IF(DAY(MarSun1)=1,MarSun1+25,MarSun1+32)</f>
        <v>42460</v>
      </c>
      <c r="G8" s="10">
        <f>IF(DAY(MarSun1)=1,MarSun1+26,MarSun1+33)</f>
        <v>42461</v>
      </c>
      <c r="H8" s="10">
        <f>IF(DAY(MarSun1)=1,MarSun1+27,MarSun1+34)</f>
        <v>42462</v>
      </c>
      <c r="I8" s="10">
        <f>IF(DAY(MarSun1)=1,MarSun1+28,MarSun1+35)</f>
        <v>42463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IF(DAY(MarSun1)=1,MarSun1+29,MarSun1+36)</f>
        <v>42464</v>
      </c>
      <c r="D9" s="10">
        <f>IF(DAY(MarSun1)=1,MarSun1+30,MarSun1+37)</f>
        <v>42465</v>
      </c>
      <c r="E9" s="10">
        <f>IF(DAY(MarSun1)=1,MarSun1+31,MarSun1+38)</f>
        <v>42466</v>
      </c>
      <c r="F9" s="10">
        <f>IF(DAY(MarSun1)=1,MarSun1+32,MarSun1+39)</f>
        <v>42467</v>
      </c>
      <c r="G9" s="10">
        <f>IF(DAY(MarSun1)=1,MarSun1+33,MarSun1+40)</f>
        <v>42468</v>
      </c>
      <c r="H9" s="10">
        <f>IF(DAY(MarSun1)=1,MarSun1+34,MarSun1+41)</f>
        <v>42469</v>
      </c>
      <c r="I9" s="10">
        <f>IF(DAY(MarSun1)=1,MarSun1+35,MarSun1+42)</f>
        <v>42470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IF(DAY(AprSun1)=1,AprSun1-6,AprSun1+1)</f>
        <v>42457</v>
      </c>
      <c r="D4" s="10">
        <f>IF(DAY(AprSun1)=1,AprSun1-5,AprSun1+2)</f>
        <v>42458</v>
      </c>
      <c r="E4" s="10">
        <f>IF(DAY(AprSun1)=1,AprSun1-4,AprSun1+3)</f>
        <v>42459</v>
      </c>
      <c r="F4" s="10">
        <f>IF(DAY(AprSun1)=1,AprSun1-3,AprSun1+4)</f>
        <v>42460</v>
      </c>
      <c r="G4" s="10">
        <f>IF(DAY(AprSun1)=1,AprSun1-2,AprSun1+5)</f>
        <v>42461</v>
      </c>
      <c r="H4" s="10">
        <f>IF(DAY(AprSun1)=1,AprSun1-1,AprSun1+6)</f>
        <v>42462</v>
      </c>
      <c r="I4" s="10">
        <f>IF(DAY(AprSun1)=1,AprSun1,AprSun1+7)</f>
        <v>42463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IF(DAY(AprSun1)=1,AprSun1+1,AprSun1+8)</f>
        <v>42464</v>
      </c>
      <c r="D5" s="10">
        <f>IF(DAY(AprSun1)=1,AprSun1+2,AprSun1+9)</f>
        <v>42465</v>
      </c>
      <c r="E5" s="10">
        <f>IF(DAY(AprSun1)=1,AprSun1+3,AprSun1+10)</f>
        <v>42466</v>
      </c>
      <c r="F5" s="10">
        <f>IF(DAY(AprSun1)=1,AprSun1+4,AprSun1+11)</f>
        <v>42467</v>
      </c>
      <c r="G5" s="10">
        <f>IF(DAY(AprSun1)=1,AprSun1+5,AprSun1+12)</f>
        <v>42468</v>
      </c>
      <c r="H5" s="10">
        <f>IF(DAY(AprSun1)=1,AprSun1+6,AprSun1+13)</f>
        <v>42469</v>
      </c>
      <c r="I5" s="10">
        <f>IF(DAY(AprSun1)=1,AprSun1+7,AprSun1+14)</f>
        <v>42470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IF(DAY(AprSun1)=1,AprSun1+8,AprSun1+15)</f>
        <v>42471</v>
      </c>
      <c r="D6" s="10">
        <f>IF(DAY(AprSun1)=1,AprSun1+9,AprSun1+16)</f>
        <v>42472</v>
      </c>
      <c r="E6" s="10">
        <f>IF(DAY(AprSun1)=1,AprSun1+10,AprSun1+17)</f>
        <v>42473</v>
      </c>
      <c r="F6" s="10">
        <f>IF(DAY(AprSun1)=1,AprSun1+11,AprSun1+18)</f>
        <v>42474</v>
      </c>
      <c r="G6" s="10">
        <f>IF(DAY(AprSun1)=1,AprSun1+12,AprSun1+19)</f>
        <v>42475</v>
      </c>
      <c r="H6" s="10">
        <f>IF(DAY(AprSun1)=1,AprSun1+13,AprSun1+20)</f>
        <v>42476</v>
      </c>
      <c r="I6" s="10">
        <f>IF(DAY(AprSun1)=1,AprSun1+14,AprSun1+21)</f>
        <v>42477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IF(DAY(AprSun1)=1,AprSun1+15,AprSun1+22)</f>
        <v>42478</v>
      </c>
      <c r="D7" s="10">
        <f>IF(DAY(AprSun1)=1,AprSun1+16,AprSun1+23)</f>
        <v>42479</v>
      </c>
      <c r="E7" s="10">
        <f>IF(DAY(AprSun1)=1,AprSun1+17,AprSun1+24)</f>
        <v>42480</v>
      </c>
      <c r="F7" s="10">
        <f>IF(DAY(AprSun1)=1,AprSun1+18,AprSun1+25)</f>
        <v>42481</v>
      </c>
      <c r="G7" s="10">
        <f>IF(DAY(AprSun1)=1,AprSun1+19,AprSun1+26)</f>
        <v>42482</v>
      </c>
      <c r="H7" s="10">
        <f>IF(DAY(AprSun1)=1,AprSun1+20,AprSun1+27)</f>
        <v>42483</v>
      </c>
      <c r="I7" s="10">
        <f>IF(DAY(AprSun1)=1,AprSun1+21,AprSun1+28)</f>
        <v>42484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IF(DAY(AprSun1)=1,AprSun1+22,AprSun1+29)</f>
        <v>42485</v>
      </c>
      <c r="D8" s="10">
        <f>IF(DAY(AprSun1)=1,AprSun1+23,AprSun1+30)</f>
        <v>42486</v>
      </c>
      <c r="E8" s="10">
        <f>IF(DAY(AprSun1)=1,AprSun1+24,AprSun1+31)</f>
        <v>42487</v>
      </c>
      <c r="F8" s="10">
        <f>IF(DAY(AprSun1)=1,AprSun1+25,AprSun1+32)</f>
        <v>42488</v>
      </c>
      <c r="G8" s="10">
        <f>IF(DAY(AprSun1)=1,AprSun1+26,AprSun1+33)</f>
        <v>42489</v>
      </c>
      <c r="H8" s="10">
        <f>IF(DAY(AprSun1)=1,AprSun1+27,AprSun1+34)</f>
        <v>42490</v>
      </c>
      <c r="I8" s="10">
        <f>IF(DAY(AprSun1)=1,AprSun1+28,AprSun1+35)</f>
        <v>42491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IF(DAY(AprSun1)=1,AprSun1+29,AprSun1+36)</f>
        <v>42492</v>
      </c>
      <c r="D9" s="10">
        <f>IF(DAY(AprSun1)=1,AprSun1+30,AprSun1+37)</f>
        <v>42493</v>
      </c>
      <c r="E9" s="10">
        <f>IF(DAY(AprSun1)=1,AprSun1+31,AprSun1+38)</f>
        <v>42494</v>
      </c>
      <c r="F9" s="10">
        <f>IF(DAY(AprSun1)=1,AprSun1+32,AprSun1+39)</f>
        <v>42495</v>
      </c>
      <c r="G9" s="10">
        <f>IF(DAY(AprSun1)=1,AprSun1+33,AprSun1+40)</f>
        <v>42496</v>
      </c>
      <c r="H9" s="10">
        <f>IF(DAY(AprSun1)=1,AprSun1+34,AprSun1+41)</f>
        <v>42497</v>
      </c>
      <c r="I9" s="10">
        <f>IF(DAY(AprSun1)=1,AprSun1+35,AprSun1+42)</f>
        <v>42498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IF(DAY(MaySun1)=1,MaySun1-6,MaySun1+1)</f>
        <v>42485</v>
      </c>
      <c r="D4" s="10">
        <f>IF(DAY(MaySun1)=1,MaySun1-5,MaySun1+2)</f>
        <v>42486</v>
      </c>
      <c r="E4" s="10">
        <f>IF(DAY(MaySun1)=1,MaySun1-4,MaySun1+3)</f>
        <v>42487</v>
      </c>
      <c r="F4" s="10">
        <f>IF(DAY(MaySun1)=1,MaySun1-3,MaySun1+4)</f>
        <v>42488</v>
      </c>
      <c r="G4" s="10">
        <f>IF(DAY(MaySun1)=1,MaySun1-2,MaySun1+5)</f>
        <v>42489</v>
      </c>
      <c r="H4" s="10">
        <f>IF(DAY(MaySun1)=1,MaySun1-1,MaySun1+6)</f>
        <v>42490</v>
      </c>
      <c r="I4" s="10">
        <f>IF(DAY(MaySun1)=1,MaySun1,MaySun1+7)</f>
        <v>42491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IF(DAY(MaySun1)=1,MaySun1+1,MaySun1+8)</f>
        <v>42492</v>
      </c>
      <c r="D5" s="10">
        <f>IF(DAY(MaySun1)=1,MaySun1+2,MaySun1+9)</f>
        <v>42493</v>
      </c>
      <c r="E5" s="10">
        <f>IF(DAY(MaySun1)=1,MaySun1+3,MaySun1+10)</f>
        <v>42494</v>
      </c>
      <c r="F5" s="10">
        <f>IF(DAY(MaySun1)=1,MaySun1+4,MaySun1+11)</f>
        <v>42495</v>
      </c>
      <c r="G5" s="10">
        <f>IF(DAY(MaySun1)=1,MaySun1+5,MaySun1+12)</f>
        <v>42496</v>
      </c>
      <c r="H5" s="10">
        <f>IF(DAY(MaySun1)=1,MaySun1+6,MaySun1+13)</f>
        <v>42497</v>
      </c>
      <c r="I5" s="10">
        <f>IF(DAY(MaySun1)=1,MaySun1+7,MaySun1+14)</f>
        <v>42498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IF(DAY(MaySun1)=1,MaySun1+8,MaySun1+15)</f>
        <v>42499</v>
      </c>
      <c r="D6" s="10">
        <f>IF(DAY(MaySun1)=1,MaySun1+9,MaySun1+16)</f>
        <v>42500</v>
      </c>
      <c r="E6" s="10">
        <f>IF(DAY(MaySun1)=1,MaySun1+10,MaySun1+17)</f>
        <v>42501</v>
      </c>
      <c r="F6" s="10">
        <f>IF(DAY(MaySun1)=1,MaySun1+11,MaySun1+18)</f>
        <v>42502</v>
      </c>
      <c r="G6" s="10">
        <f>IF(DAY(MaySun1)=1,MaySun1+12,MaySun1+19)</f>
        <v>42503</v>
      </c>
      <c r="H6" s="10">
        <f>IF(DAY(MaySun1)=1,MaySun1+13,MaySun1+20)</f>
        <v>42504</v>
      </c>
      <c r="I6" s="10">
        <f>IF(DAY(MaySun1)=1,MaySun1+14,MaySun1+21)</f>
        <v>42505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IF(DAY(MaySun1)=1,MaySun1+15,MaySun1+22)</f>
        <v>42506</v>
      </c>
      <c r="D7" s="10">
        <f>IF(DAY(MaySun1)=1,MaySun1+16,MaySun1+23)</f>
        <v>42507</v>
      </c>
      <c r="E7" s="10">
        <f>IF(DAY(MaySun1)=1,MaySun1+17,MaySun1+24)</f>
        <v>42508</v>
      </c>
      <c r="F7" s="10">
        <f>IF(DAY(MaySun1)=1,MaySun1+18,MaySun1+25)</f>
        <v>42509</v>
      </c>
      <c r="G7" s="10">
        <f>IF(DAY(MaySun1)=1,MaySun1+19,MaySun1+26)</f>
        <v>42510</v>
      </c>
      <c r="H7" s="10">
        <f>IF(DAY(MaySun1)=1,MaySun1+20,MaySun1+27)</f>
        <v>42511</v>
      </c>
      <c r="I7" s="10">
        <f>IF(DAY(MaySun1)=1,MaySun1+21,MaySun1+28)</f>
        <v>42512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IF(DAY(MaySun1)=1,MaySun1+22,MaySun1+29)</f>
        <v>42513</v>
      </c>
      <c r="D8" s="10">
        <f>IF(DAY(MaySun1)=1,MaySun1+23,MaySun1+30)</f>
        <v>42514</v>
      </c>
      <c r="E8" s="10">
        <f>IF(DAY(MaySun1)=1,MaySun1+24,MaySun1+31)</f>
        <v>42515</v>
      </c>
      <c r="F8" s="10">
        <f>IF(DAY(MaySun1)=1,MaySun1+25,MaySun1+32)</f>
        <v>42516</v>
      </c>
      <c r="G8" s="10">
        <f>IF(DAY(MaySun1)=1,MaySun1+26,MaySun1+33)</f>
        <v>42517</v>
      </c>
      <c r="H8" s="10">
        <f>IF(DAY(MaySun1)=1,MaySun1+27,MaySun1+34)</f>
        <v>42518</v>
      </c>
      <c r="I8" s="10">
        <f>IF(DAY(MaySun1)=1,MaySun1+28,MaySun1+35)</f>
        <v>42519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IF(DAY(MaySun1)=1,MaySun1+29,MaySun1+36)</f>
        <v>42520</v>
      </c>
      <c r="D9" s="10">
        <f>IF(DAY(MaySun1)=1,MaySun1+30,MaySun1+37)</f>
        <v>42521</v>
      </c>
      <c r="E9" s="10">
        <f>IF(DAY(MaySun1)=1,MaySun1+31,MaySun1+38)</f>
        <v>42522</v>
      </c>
      <c r="F9" s="10">
        <f>IF(DAY(MaySun1)=1,MaySun1+32,MaySun1+39)</f>
        <v>42523</v>
      </c>
      <c r="G9" s="10">
        <f>IF(DAY(MaySun1)=1,MaySun1+33,MaySun1+40)</f>
        <v>42524</v>
      </c>
      <c r="H9" s="10">
        <f>IF(DAY(MaySun1)=1,MaySun1+34,MaySun1+41)</f>
        <v>42525</v>
      </c>
      <c r="I9" s="10">
        <f>IF(DAY(MaySun1)=1,MaySun1+35,MaySun1+42)</f>
        <v>42526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IF(DAY(JunSun1)=1,JunSun1-6,JunSun1+1)</f>
        <v>42520</v>
      </c>
      <c r="D4" s="10">
        <f>IF(DAY(JunSun1)=1,JunSun1-5,JunSun1+2)</f>
        <v>42521</v>
      </c>
      <c r="E4" s="10">
        <f>IF(DAY(JunSun1)=1,JunSun1-4,JunSun1+3)</f>
        <v>42522</v>
      </c>
      <c r="F4" s="10">
        <f>IF(DAY(JunSun1)=1,JunSun1-3,JunSun1+4)</f>
        <v>42523</v>
      </c>
      <c r="G4" s="10">
        <f>IF(DAY(JunSun1)=1,JunSun1-2,JunSun1+5)</f>
        <v>42524</v>
      </c>
      <c r="H4" s="10">
        <f>IF(DAY(JunSun1)=1,JunSun1-1,JunSun1+6)</f>
        <v>42525</v>
      </c>
      <c r="I4" s="10">
        <f>IF(DAY(JunSun1)=1,JunSun1,JunSun1+7)</f>
        <v>42526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IF(DAY(JunSun1)=1,JunSun1+1,JunSun1+8)</f>
        <v>42527</v>
      </c>
      <c r="D5" s="10">
        <f>IF(DAY(JunSun1)=1,JunSun1+2,JunSun1+9)</f>
        <v>42528</v>
      </c>
      <c r="E5" s="10">
        <f>IF(DAY(JunSun1)=1,JunSun1+3,JunSun1+10)</f>
        <v>42529</v>
      </c>
      <c r="F5" s="10">
        <f>IF(DAY(JunSun1)=1,JunSun1+4,JunSun1+11)</f>
        <v>42530</v>
      </c>
      <c r="G5" s="10">
        <f>IF(DAY(JunSun1)=1,JunSun1+5,JunSun1+12)</f>
        <v>42531</v>
      </c>
      <c r="H5" s="10">
        <f>IF(DAY(JunSun1)=1,JunSun1+6,JunSun1+13)</f>
        <v>42532</v>
      </c>
      <c r="I5" s="10">
        <f>IF(DAY(JunSun1)=1,JunSun1+7,JunSun1+14)</f>
        <v>42533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IF(DAY(JunSun1)=1,JunSun1+8,JunSun1+15)</f>
        <v>42534</v>
      </c>
      <c r="D6" s="10">
        <f>IF(DAY(JunSun1)=1,JunSun1+9,JunSun1+16)</f>
        <v>42535</v>
      </c>
      <c r="E6" s="10">
        <f>IF(DAY(JunSun1)=1,JunSun1+10,JunSun1+17)</f>
        <v>42536</v>
      </c>
      <c r="F6" s="10">
        <f>IF(DAY(JunSun1)=1,JunSun1+11,JunSun1+18)</f>
        <v>42537</v>
      </c>
      <c r="G6" s="10">
        <f>IF(DAY(JunSun1)=1,JunSun1+12,JunSun1+19)</f>
        <v>42538</v>
      </c>
      <c r="H6" s="10">
        <f>IF(DAY(JunSun1)=1,JunSun1+13,JunSun1+20)</f>
        <v>42539</v>
      </c>
      <c r="I6" s="10">
        <f>IF(DAY(JunSun1)=1,JunSun1+14,JunSun1+21)</f>
        <v>42540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IF(DAY(JunSun1)=1,JunSun1+15,JunSun1+22)</f>
        <v>42541</v>
      </c>
      <c r="D7" s="10">
        <f>IF(DAY(JunSun1)=1,JunSun1+16,JunSun1+23)</f>
        <v>42542</v>
      </c>
      <c r="E7" s="10">
        <f>IF(DAY(JunSun1)=1,JunSun1+17,JunSun1+24)</f>
        <v>42543</v>
      </c>
      <c r="F7" s="10">
        <f>IF(DAY(JunSun1)=1,JunSun1+18,JunSun1+25)</f>
        <v>42544</v>
      </c>
      <c r="G7" s="10">
        <f>IF(DAY(JunSun1)=1,JunSun1+19,JunSun1+26)</f>
        <v>42545</v>
      </c>
      <c r="H7" s="10">
        <f>IF(DAY(JunSun1)=1,JunSun1+20,JunSun1+27)</f>
        <v>42546</v>
      </c>
      <c r="I7" s="10">
        <f>IF(DAY(JunSun1)=1,JunSun1+21,JunSun1+28)</f>
        <v>42547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IF(DAY(JunSun1)=1,JunSun1+22,JunSun1+29)</f>
        <v>42548</v>
      </c>
      <c r="D8" s="10">
        <f>IF(DAY(JunSun1)=1,JunSun1+23,JunSun1+30)</f>
        <v>42549</v>
      </c>
      <c r="E8" s="10">
        <f>IF(DAY(JunSun1)=1,JunSun1+24,JunSun1+31)</f>
        <v>42550</v>
      </c>
      <c r="F8" s="10">
        <f>IF(DAY(JunSun1)=1,JunSun1+25,JunSun1+32)</f>
        <v>42551</v>
      </c>
      <c r="G8" s="10">
        <f>IF(DAY(JunSun1)=1,JunSun1+26,JunSun1+33)</f>
        <v>42552</v>
      </c>
      <c r="H8" s="10">
        <f>IF(DAY(JunSun1)=1,JunSun1+27,JunSun1+34)</f>
        <v>42553</v>
      </c>
      <c r="I8" s="10">
        <f>IF(DAY(JunSun1)=1,JunSun1+28,JunSun1+35)</f>
        <v>42554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IF(DAY(JunSun1)=1,JunSun1+29,JunSun1+36)</f>
        <v>42555</v>
      </c>
      <c r="D9" s="10">
        <f>IF(DAY(JunSun1)=1,JunSun1+30,JunSun1+37)</f>
        <v>42556</v>
      </c>
      <c r="E9" s="10">
        <f>IF(DAY(JunSun1)=1,JunSun1+31,JunSun1+38)</f>
        <v>42557</v>
      </c>
      <c r="F9" s="10">
        <f>IF(DAY(JunSun1)=1,JunSun1+32,JunSun1+39)</f>
        <v>42558</v>
      </c>
      <c r="G9" s="10">
        <f>IF(DAY(JunSun1)=1,JunSun1+33,JunSun1+40)</f>
        <v>42559</v>
      </c>
      <c r="H9" s="10">
        <f>IF(DAY(JunSun1)=1,JunSun1+34,JunSun1+41)</f>
        <v>42560</v>
      </c>
      <c r="I9" s="10">
        <f>IF(DAY(JunSun1)=1,JunSun1+35,JunSun1+42)</f>
        <v>42561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IF(DAY(JulSun1)=1,JulSun1-6,JulSun1+1)</f>
        <v>42548</v>
      </c>
      <c r="D4" s="10">
        <f>IF(DAY(JulSun1)=1,JulSun1-5,JulSun1+2)</f>
        <v>42549</v>
      </c>
      <c r="E4" s="10">
        <f>IF(DAY(JulSun1)=1,JulSun1-4,JulSun1+3)</f>
        <v>42550</v>
      </c>
      <c r="F4" s="10">
        <f>IF(DAY(JulSun1)=1,JulSun1-3,JulSun1+4)</f>
        <v>42551</v>
      </c>
      <c r="G4" s="10">
        <f>IF(DAY(JulSun1)=1,JulSun1-2,JulSun1+5)</f>
        <v>42552</v>
      </c>
      <c r="H4" s="10">
        <f>IF(DAY(JulSun1)=1,JulSun1-1,JulSun1+6)</f>
        <v>42553</v>
      </c>
      <c r="I4" s="10">
        <f>IF(DAY(JulSun1)=1,JulSun1,JulSun1+7)</f>
        <v>42554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IF(DAY(JulSun1)=1,JulSun1+1,JulSun1+8)</f>
        <v>42555</v>
      </c>
      <c r="D5" s="10">
        <f>IF(DAY(JulSun1)=1,JulSun1+2,JulSun1+9)</f>
        <v>42556</v>
      </c>
      <c r="E5" s="10">
        <f>IF(DAY(JulSun1)=1,JulSun1+3,JulSun1+10)</f>
        <v>42557</v>
      </c>
      <c r="F5" s="10">
        <f>IF(DAY(JulSun1)=1,JulSun1+4,JulSun1+11)</f>
        <v>42558</v>
      </c>
      <c r="G5" s="10">
        <f>IF(DAY(JulSun1)=1,JulSun1+5,JulSun1+12)</f>
        <v>42559</v>
      </c>
      <c r="H5" s="10">
        <f>IF(DAY(JulSun1)=1,JulSun1+6,JulSun1+13)</f>
        <v>42560</v>
      </c>
      <c r="I5" s="10">
        <f>IF(DAY(JulSun1)=1,JulSun1+7,JulSun1+14)</f>
        <v>42561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IF(DAY(JulSun1)=1,JulSun1+8,JulSun1+15)</f>
        <v>42562</v>
      </c>
      <c r="D6" s="10">
        <f>IF(DAY(JulSun1)=1,JulSun1+9,JulSun1+16)</f>
        <v>42563</v>
      </c>
      <c r="E6" s="10">
        <f>IF(DAY(JulSun1)=1,JulSun1+10,JulSun1+17)</f>
        <v>42564</v>
      </c>
      <c r="F6" s="10">
        <f>IF(DAY(JulSun1)=1,JulSun1+11,JulSun1+18)</f>
        <v>42565</v>
      </c>
      <c r="G6" s="10">
        <f>IF(DAY(JulSun1)=1,JulSun1+12,JulSun1+19)</f>
        <v>42566</v>
      </c>
      <c r="H6" s="10">
        <f>IF(DAY(JulSun1)=1,JulSun1+13,JulSun1+20)</f>
        <v>42567</v>
      </c>
      <c r="I6" s="10">
        <f>IF(DAY(JulSun1)=1,JulSun1+14,JulSun1+21)</f>
        <v>42568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IF(DAY(JulSun1)=1,JulSun1+15,JulSun1+22)</f>
        <v>42569</v>
      </c>
      <c r="D7" s="10">
        <f>IF(DAY(JulSun1)=1,JulSun1+16,JulSun1+23)</f>
        <v>42570</v>
      </c>
      <c r="E7" s="10">
        <f>IF(DAY(JulSun1)=1,JulSun1+17,JulSun1+24)</f>
        <v>42571</v>
      </c>
      <c r="F7" s="10">
        <f>IF(DAY(JulSun1)=1,JulSun1+18,JulSun1+25)</f>
        <v>42572</v>
      </c>
      <c r="G7" s="10">
        <f>IF(DAY(JulSun1)=1,JulSun1+19,JulSun1+26)</f>
        <v>42573</v>
      </c>
      <c r="H7" s="10">
        <f>IF(DAY(JulSun1)=1,JulSun1+20,JulSun1+27)</f>
        <v>42574</v>
      </c>
      <c r="I7" s="10">
        <f>IF(DAY(JulSun1)=1,JulSun1+21,JulSun1+28)</f>
        <v>42575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IF(DAY(JulSun1)=1,JulSun1+22,JulSun1+29)</f>
        <v>42576</v>
      </c>
      <c r="D8" s="10">
        <f>IF(DAY(JulSun1)=1,JulSun1+23,JulSun1+30)</f>
        <v>42577</v>
      </c>
      <c r="E8" s="10">
        <f>IF(DAY(JulSun1)=1,JulSun1+24,JulSun1+31)</f>
        <v>42578</v>
      </c>
      <c r="F8" s="10">
        <f>IF(DAY(JulSun1)=1,JulSun1+25,JulSun1+32)</f>
        <v>42579</v>
      </c>
      <c r="G8" s="10">
        <f>IF(DAY(JulSun1)=1,JulSun1+26,JulSun1+33)</f>
        <v>42580</v>
      </c>
      <c r="H8" s="10">
        <f>IF(DAY(JulSun1)=1,JulSun1+27,JulSun1+34)</f>
        <v>42581</v>
      </c>
      <c r="I8" s="10">
        <f>IF(DAY(JulSun1)=1,JulSun1+28,JulSun1+35)</f>
        <v>42582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IF(DAY(JulSun1)=1,JulSun1+29,JulSun1+36)</f>
        <v>42583</v>
      </c>
      <c r="D9" s="10">
        <f>IF(DAY(JulSun1)=1,JulSun1+30,JulSun1+37)</f>
        <v>42584</v>
      </c>
      <c r="E9" s="10">
        <f>IF(DAY(JulSun1)=1,JulSun1+31,JulSun1+38)</f>
        <v>42585</v>
      </c>
      <c r="F9" s="10">
        <f>IF(DAY(JulSun1)=1,JulSun1+32,JulSun1+39)</f>
        <v>42586</v>
      </c>
      <c r="G9" s="10">
        <f>IF(DAY(JulSun1)=1,JulSun1+33,JulSun1+40)</f>
        <v>42587</v>
      </c>
      <c r="H9" s="10">
        <f>IF(DAY(JulSun1)=1,JulSun1+34,JulSun1+41)</f>
        <v>42588</v>
      </c>
      <c r="I9" s="10">
        <f>IF(DAY(JulSun1)=1,JulSun1+35,JulSun1+42)</f>
        <v>42589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IF(DAY(AugSun1)=1,AugSun1-6,AugSun1+1)</f>
        <v>42583</v>
      </c>
      <c r="D4" s="10">
        <f>IF(DAY(AugSun1)=1,AugSun1-5,AugSun1+2)</f>
        <v>42584</v>
      </c>
      <c r="E4" s="10">
        <f>IF(DAY(AugSun1)=1,AugSun1-4,AugSun1+3)</f>
        <v>42585</v>
      </c>
      <c r="F4" s="10">
        <f>IF(DAY(AugSun1)=1,AugSun1-3,AugSun1+4)</f>
        <v>42586</v>
      </c>
      <c r="G4" s="10">
        <f>IF(DAY(AugSun1)=1,AugSun1-2,AugSun1+5)</f>
        <v>42587</v>
      </c>
      <c r="H4" s="10">
        <f>IF(DAY(AugSun1)=1,AugSun1-1,AugSun1+6)</f>
        <v>42588</v>
      </c>
      <c r="I4" s="10">
        <f>IF(DAY(AugSun1)=1,AugSun1,AugSun1+7)</f>
        <v>42589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IF(DAY(AugSun1)=1,AugSun1+1,AugSun1+8)</f>
        <v>42590</v>
      </c>
      <c r="D5" s="10">
        <f>IF(DAY(AugSun1)=1,AugSun1+2,AugSun1+9)</f>
        <v>42591</v>
      </c>
      <c r="E5" s="10">
        <f>IF(DAY(AugSun1)=1,AugSun1+3,AugSun1+10)</f>
        <v>42592</v>
      </c>
      <c r="F5" s="10">
        <f>IF(DAY(AugSun1)=1,AugSun1+4,AugSun1+11)</f>
        <v>42593</v>
      </c>
      <c r="G5" s="10">
        <f>IF(DAY(AugSun1)=1,AugSun1+5,AugSun1+12)</f>
        <v>42594</v>
      </c>
      <c r="H5" s="10">
        <f>IF(DAY(AugSun1)=1,AugSun1+6,AugSun1+13)</f>
        <v>42595</v>
      </c>
      <c r="I5" s="10">
        <f>IF(DAY(AugSun1)=1,AugSun1+7,AugSun1+14)</f>
        <v>42596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IF(DAY(AugSun1)=1,AugSun1+8,AugSun1+15)</f>
        <v>42597</v>
      </c>
      <c r="D6" s="10">
        <f>IF(DAY(AugSun1)=1,AugSun1+9,AugSun1+16)</f>
        <v>42598</v>
      </c>
      <c r="E6" s="10">
        <f>IF(DAY(AugSun1)=1,AugSun1+10,AugSun1+17)</f>
        <v>42599</v>
      </c>
      <c r="F6" s="10">
        <f>IF(DAY(AugSun1)=1,AugSun1+11,AugSun1+18)</f>
        <v>42600</v>
      </c>
      <c r="G6" s="10">
        <f>IF(DAY(AugSun1)=1,AugSun1+12,AugSun1+19)</f>
        <v>42601</v>
      </c>
      <c r="H6" s="10">
        <f>IF(DAY(AugSun1)=1,AugSun1+13,AugSun1+20)</f>
        <v>42602</v>
      </c>
      <c r="I6" s="10">
        <f>IF(DAY(AugSun1)=1,AugSun1+14,AugSun1+21)</f>
        <v>42603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IF(DAY(AugSun1)=1,AugSun1+15,AugSun1+22)</f>
        <v>42604</v>
      </c>
      <c r="D7" s="10">
        <f>IF(DAY(AugSun1)=1,AugSun1+16,AugSun1+23)</f>
        <v>42605</v>
      </c>
      <c r="E7" s="10">
        <f>IF(DAY(AugSun1)=1,AugSun1+17,AugSun1+24)</f>
        <v>42606</v>
      </c>
      <c r="F7" s="10">
        <f>IF(DAY(AugSun1)=1,AugSun1+18,AugSun1+25)</f>
        <v>42607</v>
      </c>
      <c r="G7" s="10">
        <f>IF(DAY(AugSun1)=1,AugSun1+19,AugSun1+26)</f>
        <v>42608</v>
      </c>
      <c r="H7" s="10">
        <f>IF(DAY(AugSun1)=1,AugSun1+20,AugSun1+27)</f>
        <v>42609</v>
      </c>
      <c r="I7" s="10">
        <f>IF(DAY(AugSun1)=1,AugSun1+21,AugSun1+28)</f>
        <v>42610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IF(DAY(AugSun1)=1,AugSun1+22,AugSun1+29)</f>
        <v>42611</v>
      </c>
      <c r="D8" s="10">
        <f>IF(DAY(AugSun1)=1,AugSun1+23,AugSun1+30)</f>
        <v>42612</v>
      </c>
      <c r="E8" s="10">
        <f>IF(DAY(AugSun1)=1,AugSun1+24,AugSun1+31)</f>
        <v>42613</v>
      </c>
      <c r="F8" s="10">
        <f>IF(DAY(AugSun1)=1,AugSun1+25,AugSun1+32)</f>
        <v>42614</v>
      </c>
      <c r="G8" s="10">
        <f>IF(DAY(AugSun1)=1,AugSun1+26,AugSun1+33)</f>
        <v>42615</v>
      </c>
      <c r="H8" s="10">
        <f>IF(DAY(AugSun1)=1,AugSun1+27,AugSun1+34)</f>
        <v>42616</v>
      </c>
      <c r="I8" s="10">
        <f>IF(DAY(AugSun1)=1,AugSun1+28,AugSun1+35)</f>
        <v>42617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IF(DAY(AugSun1)=1,AugSun1+29,AugSun1+36)</f>
        <v>42618</v>
      </c>
      <c r="D9" s="10">
        <f>IF(DAY(AugSun1)=1,AugSun1+30,AugSun1+37)</f>
        <v>42619</v>
      </c>
      <c r="E9" s="10">
        <f>IF(DAY(AugSun1)=1,AugSun1+31,AugSun1+38)</f>
        <v>42620</v>
      </c>
      <c r="F9" s="10">
        <f>IF(DAY(AugSun1)=1,AugSun1+32,AugSun1+39)</f>
        <v>42621</v>
      </c>
      <c r="G9" s="10">
        <f>IF(DAY(AugSun1)=1,AugSun1+33,AugSun1+40)</f>
        <v>42622</v>
      </c>
      <c r="H9" s="10">
        <f>IF(DAY(AugSun1)=1,AugSun1+34,AugSun1+41)</f>
        <v>42623</v>
      </c>
      <c r="I9" s="10">
        <f>IF(DAY(AugSun1)=1,AugSun1+35,AugSun1+42)</f>
        <v>42624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A1" sqref="A1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23" max="41" width="8.7109375" style="0" customWidth="1"/>
    <col min="42" max="16384" width="8.7109375" style="1" customWidth="1"/>
  </cols>
  <sheetData>
    <row r="1" ht="11.25" customHeight="1"/>
    <row r="2" spans="1:14" ht="18" customHeight="1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35</v>
      </c>
      <c r="L2" s="41">
        <v>2013</v>
      </c>
      <c r="M2" s="41"/>
      <c r="N2" s="25"/>
    </row>
    <row r="3" spans="1:14" ht="21" customHeight="1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>
      <c r="A4" s="4"/>
      <c r="B4" s="67"/>
      <c r="C4" s="10">
        <f>IF(DAY(SepSun1)=1,SepSun1-6,SepSun1+1)</f>
        <v>42611</v>
      </c>
      <c r="D4" s="10">
        <f>IF(DAY(SepSun1)=1,SepSun1-5,SepSun1+2)</f>
        <v>42612</v>
      </c>
      <c r="E4" s="10">
        <f>IF(DAY(SepSun1)=1,SepSun1-4,SepSun1+3)</f>
        <v>42613</v>
      </c>
      <c r="F4" s="10">
        <f>IF(DAY(SepSun1)=1,SepSun1-3,SepSun1+4)</f>
        <v>42614</v>
      </c>
      <c r="G4" s="10">
        <f>IF(DAY(SepSun1)=1,SepSun1-2,SepSun1+5)</f>
        <v>42615</v>
      </c>
      <c r="H4" s="10">
        <f>IF(DAY(SepSun1)=1,SepSun1-1,SepSun1+6)</f>
        <v>42616</v>
      </c>
      <c r="I4" s="10">
        <f>IF(DAY(SepSun1)=1,SepSun1,SepSun1+7)</f>
        <v>42617</v>
      </c>
      <c r="J4" s="5"/>
      <c r="K4" s="44" t="s">
        <v>7</v>
      </c>
      <c r="L4" s="16"/>
      <c r="M4" s="45"/>
      <c r="N4" s="46"/>
    </row>
    <row r="5" spans="1:14" ht="18" customHeight="1">
      <c r="A5" s="4"/>
      <c r="B5" s="67"/>
      <c r="C5" s="10">
        <f>IF(DAY(SepSun1)=1,SepSun1+1,SepSun1+8)</f>
        <v>42618</v>
      </c>
      <c r="D5" s="10">
        <f>IF(DAY(SepSun1)=1,SepSun1+2,SepSun1+9)</f>
        <v>42619</v>
      </c>
      <c r="E5" s="10">
        <f>IF(DAY(SepSun1)=1,SepSun1+3,SepSun1+10)</f>
        <v>42620</v>
      </c>
      <c r="F5" s="10">
        <f>IF(DAY(SepSun1)=1,SepSun1+4,SepSun1+11)</f>
        <v>42621</v>
      </c>
      <c r="G5" s="10">
        <f>IF(DAY(SepSun1)=1,SepSun1+5,SepSun1+12)</f>
        <v>42622</v>
      </c>
      <c r="H5" s="10">
        <f>IF(DAY(SepSun1)=1,SepSun1+6,SepSun1+13)</f>
        <v>42623</v>
      </c>
      <c r="I5" s="10">
        <f>IF(DAY(SepSun1)=1,SepSun1+7,SepSun1+14)</f>
        <v>42624</v>
      </c>
      <c r="J5" s="5"/>
      <c r="K5" s="36"/>
      <c r="L5" s="17"/>
      <c r="M5" s="29"/>
      <c r="N5" s="30"/>
    </row>
    <row r="6" spans="1:14" ht="18" customHeight="1">
      <c r="A6" s="4"/>
      <c r="B6" s="67"/>
      <c r="C6" s="10">
        <f>IF(DAY(SepSun1)=1,SepSun1+8,SepSun1+15)</f>
        <v>42625</v>
      </c>
      <c r="D6" s="10">
        <f>IF(DAY(SepSun1)=1,SepSun1+9,SepSun1+16)</f>
        <v>42626</v>
      </c>
      <c r="E6" s="10">
        <f>IF(DAY(SepSun1)=1,SepSun1+10,SepSun1+17)</f>
        <v>42627</v>
      </c>
      <c r="F6" s="10">
        <f>IF(DAY(SepSun1)=1,SepSun1+11,SepSun1+18)</f>
        <v>42628</v>
      </c>
      <c r="G6" s="10">
        <f>IF(DAY(SepSun1)=1,SepSun1+12,SepSun1+19)</f>
        <v>42629</v>
      </c>
      <c r="H6" s="10">
        <f>IF(DAY(SepSun1)=1,SepSun1+13,SepSun1+20)</f>
        <v>42630</v>
      </c>
      <c r="I6" s="10">
        <f>IF(DAY(SepSun1)=1,SepSun1+14,SepSun1+21)</f>
        <v>42631</v>
      </c>
      <c r="J6" s="5"/>
      <c r="K6" s="36"/>
      <c r="L6" s="17"/>
      <c r="M6" s="29"/>
      <c r="N6" s="30"/>
    </row>
    <row r="7" spans="1:14" ht="18" customHeight="1">
      <c r="A7" s="4"/>
      <c r="B7" s="67"/>
      <c r="C7" s="10">
        <f>IF(DAY(SepSun1)=1,SepSun1+15,SepSun1+22)</f>
        <v>42632</v>
      </c>
      <c r="D7" s="10">
        <f>IF(DAY(SepSun1)=1,SepSun1+16,SepSun1+23)</f>
        <v>42633</v>
      </c>
      <c r="E7" s="10">
        <f>IF(DAY(SepSun1)=1,SepSun1+17,SepSun1+24)</f>
        <v>42634</v>
      </c>
      <c r="F7" s="10">
        <f>IF(DAY(SepSun1)=1,SepSun1+18,SepSun1+25)</f>
        <v>42635</v>
      </c>
      <c r="G7" s="10">
        <f>IF(DAY(SepSun1)=1,SepSun1+19,SepSun1+26)</f>
        <v>42636</v>
      </c>
      <c r="H7" s="10">
        <f>IF(DAY(SepSun1)=1,SepSun1+20,SepSun1+27)</f>
        <v>42637</v>
      </c>
      <c r="I7" s="10">
        <f>IF(DAY(SepSun1)=1,SepSun1+21,SepSun1+28)</f>
        <v>42638</v>
      </c>
      <c r="J7" s="5"/>
      <c r="K7" s="11"/>
      <c r="L7" s="17"/>
      <c r="M7" s="29"/>
      <c r="N7" s="30"/>
    </row>
    <row r="8" spans="1:14" ht="18.75" customHeight="1">
      <c r="A8" s="4"/>
      <c r="B8" s="67"/>
      <c r="C8" s="10">
        <f>IF(DAY(SepSun1)=1,SepSun1+22,SepSun1+29)</f>
        <v>42639</v>
      </c>
      <c r="D8" s="10">
        <f>IF(DAY(SepSun1)=1,SepSun1+23,SepSun1+30)</f>
        <v>42640</v>
      </c>
      <c r="E8" s="10">
        <f>IF(DAY(SepSun1)=1,SepSun1+24,SepSun1+31)</f>
        <v>42641</v>
      </c>
      <c r="F8" s="10">
        <f>IF(DAY(SepSun1)=1,SepSun1+25,SepSun1+32)</f>
        <v>42642</v>
      </c>
      <c r="G8" s="10">
        <f>IF(DAY(SepSun1)=1,SepSun1+26,SepSun1+33)</f>
        <v>42643</v>
      </c>
      <c r="H8" s="10">
        <f>IF(DAY(SepSun1)=1,SepSun1+27,SepSun1+34)</f>
        <v>42644</v>
      </c>
      <c r="I8" s="10">
        <f>IF(DAY(SepSun1)=1,SepSun1+28,SepSun1+35)</f>
        <v>42645</v>
      </c>
      <c r="J8" s="5"/>
      <c r="K8" s="11"/>
      <c r="L8" s="17"/>
      <c r="M8" s="29"/>
      <c r="N8" s="30"/>
    </row>
    <row r="9" spans="1:14" ht="18" customHeight="1">
      <c r="A9" s="4"/>
      <c r="B9" s="67"/>
      <c r="C9" s="10">
        <f>IF(DAY(SepSun1)=1,SepSun1+29,SepSun1+36)</f>
        <v>42646</v>
      </c>
      <c r="D9" s="10">
        <f>IF(DAY(SepSun1)=1,SepSun1+30,SepSun1+37)</f>
        <v>42647</v>
      </c>
      <c r="E9" s="10">
        <f>IF(DAY(SepSun1)=1,SepSun1+31,SepSun1+38)</f>
        <v>42648</v>
      </c>
      <c r="F9" s="10">
        <f>IF(DAY(SepSun1)=1,SepSun1+32,SepSun1+39)</f>
        <v>42649</v>
      </c>
      <c r="G9" s="10">
        <f>IF(DAY(SepSun1)=1,SepSun1+33,SepSun1+40)</f>
        <v>42650</v>
      </c>
      <c r="H9" s="10">
        <f>IF(DAY(SepSun1)=1,SepSun1+34,SepSun1+41)</f>
        <v>42651</v>
      </c>
      <c r="I9" s="10">
        <f>IF(DAY(SepSun1)=1,SepSun1+35,SepSun1+42)</f>
        <v>42652</v>
      </c>
      <c r="J9" s="5"/>
      <c r="K9" s="12"/>
      <c r="L9" s="18"/>
      <c r="M9" s="31"/>
      <c r="N9" s="32"/>
    </row>
    <row r="10" spans="1:14" ht="18" customHeight="1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8</v>
      </c>
      <c r="L10" s="16"/>
      <c r="M10" s="33"/>
      <c r="N10" s="34"/>
    </row>
    <row r="11" spans="1:14" ht="18" customHeight="1">
      <c r="A11" s="4"/>
      <c r="B11" s="69" t="s">
        <v>13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2:14" ht="18" customHeight="1">
      <c r="B13" s="3" t="s">
        <v>7</v>
      </c>
      <c r="C13" s="37" t="s">
        <v>8</v>
      </c>
      <c r="D13" s="39"/>
      <c r="E13" s="37" t="s">
        <v>9</v>
      </c>
      <c r="F13" s="39"/>
      <c r="G13" s="37" t="s">
        <v>10</v>
      </c>
      <c r="H13" s="39"/>
      <c r="I13" s="37" t="s">
        <v>11</v>
      </c>
      <c r="J13" s="38"/>
      <c r="K13" s="11"/>
      <c r="L13" s="17"/>
      <c r="M13" s="29"/>
      <c r="N13" s="30"/>
    </row>
    <row r="14" spans="2:14" ht="18" customHeight="1">
      <c r="B14" s="8" t="s">
        <v>19</v>
      </c>
      <c r="C14" s="51"/>
      <c r="D14" s="52"/>
      <c r="E14" s="51" t="s">
        <v>19</v>
      </c>
      <c r="F14" s="52"/>
      <c r="G14" s="51"/>
      <c r="H14" s="52"/>
      <c r="I14" s="51" t="s">
        <v>19</v>
      </c>
      <c r="J14" s="60"/>
      <c r="K14" s="11"/>
      <c r="L14" s="17"/>
      <c r="M14" s="29"/>
      <c r="N14" s="30"/>
    </row>
    <row r="15" spans="2:14" ht="18" customHeight="1">
      <c r="B15" s="6" t="s">
        <v>14</v>
      </c>
      <c r="C15" s="49"/>
      <c r="D15" s="50"/>
      <c r="E15" s="49" t="s">
        <v>14</v>
      </c>
      <c r="F15" s="50"/>
      <c r="G15" s="49"/>
      <c r="H15" s="50"/>
      <c r="I15" s="57" t="s">
        <v>14</v>
      </c>
      <c r="J15" s="58"/>
      <c r="K15" s="13"/>
      <c r="L15" s="19"/>
      <c r="M15" s="31"/>
      <c r="N15" s="32"/>
    </row>
    <row r="16" spans="2:14" ht="18" customHeight="1">
      <c r="B16" s="8"/>
      <c r="C16" s="51" t="s">
        <v>20</v>
      </c>
      <c r="D16" s="52"/>
      <c r="E16" s="51"/>
      <c r="F16" s="52"/>
      <c r="G16" s="51" t="s">
        <v>20</v>
      </c>
      <c r="H16" s="52"/>
      <c r="I16" s="61"/>
      <c r="J16" s="62"/>
      <c r="K16" s="27" t="s">
        <v>9</v>
      </c>
      <c r="L16" s="16"/>
      <c r="M16" s="33"/>
      <c r="N16" s="34"/>
    </row>
    <row r="17" spans="2:14" ht="18" customHeight="1">
      <c r="B17" s="6"/>
      <c r="C17" s="49" t="s">
        <v>18</v>
      </c>
      <c r="D17" s="50"/>
      <c r="E17" s="49"/>
      <c r="F17" s="50"/>
      <c r="G17" s="49" t="s">
        <v>18</v>
      </c>
      <c r="H17" s="50"/>
      <c r="I17" s="57"/>
      <c r="J17" s="58"/>
      <c r="K17" s="28"/>
      <c r="L17" s="17"/>
      <c r="M17" s="29"/>
      <c r="N17" s="30"/>
    </row>
    <row r="18" spans="2:14" ht="18" customHeight="1">
      <c r="B18" s="9" t="s">
        <v>22</v>
      </c>
      <c r="C18" s="53"/>
      <c r="D18" s="54"/>
      <c r="E18" s="53" t="s">
        <v>22</v>
      </c>
      <c r="F18" s="54"/>
      <c r="G18" s="53"/>
      <c r="H18" s="54"/>
      <c r="I18" s="53" t="s">
        <v>22</v>
      </c>
      <c r="J18" s="59"/>
      <c r="K18" s="28"/>
      <c r="L18" s="17"/>
      <c r="M18" s="29"/>
      <c r="N18" s="30"/>
    </row>
    <row r="19" spans="2:14" ht="18" customHeight="1">
      <c r="B19" s="6" t="s">
        <v>15</v>
      </c>
      <c r="C19" s="49"/>
      <c r="D19" s="50"/>
      <c r="E19" s="49" t="s">
        <v>15</v>
      </c>
      <c r="F19" s="50"/>
      <c r="G19" s="49"/>
      <c r="H19" s="50"/>
      <c r="I19" s="57" t="s">
        <v>15</v>
      </c>
      <c r="J19" s="58"/>
      <c r="K19" s="11"/>
      <c r="L19" s="17"/>
      <c r="M19" s="29"/>
      <c r="N19" s="30"/>
    </row>
    <row r="20" spans="2:14" ht="18" customHeight="1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>
      <c r="B22" s="8"/>
      <c r="C22" s="51"/>
      <c r="D22" s="52"/>
      <c r="E22" s="51"/>
      <c r="F22" s="52"/>
      <c r="G22" s="51"/>
      <c r="H22" s="52"/>
      <c r="I22" s="51"/>
      <c r="J22" s="60"/>
      <c r="K22" s="27" t="s">
        <v>10</v>
      </c>
      <c r="L22" s="16"/>
      <c r="M22" s="33"/>
      <c r="N22" s="34"/>
    </row>
    <row r="23" spans="2:14" ht="18" customHeight="1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>
      <c r="B26" s="8" t="s">
        <v>21</v>
      </c>
      <c r="C26" s="51"/>
      <c r="D26" s="52"/>
      <c r="E26" s="51" t="s">
        <v>21</v>
      </c>
      <c r="F26" s="52"/>
      <c r="G26" s="51"/>
      <c r="H26" s="52"/>
      <c r="I26" s="51" t="s">
        <v>21</v>
      </c>
      <c r="J26" s="60"/>
      <c r="K26" s="11"/>
      <c r="L26" s="17"/>
      <c r="M26" s="29"/>
      <c r="N26" s="30"/>
    </row>
    <row r="27" spans="2:14" ht="18" customHeight="1">
      <c r="B27" s="6" t="s">
        <v>16</v>
      </c>
      <c r="C27" s="49"/>
      <c r="D27" s="50"/>
      <c r="E27" s="49" t="s">
        <v>16</v>
      </c>
      <c r="F27" s="50"/>
      <c r="G27" s="49"/>
      <c r="H27" s="50"/>
      <c r="I27" s="57" t="s">
        <v>16</v>
      </c>
      <c r="J27" s="58"/>
      <c r="K27" s="13"/>
      <c r="L27" s="19"/>
      <c r="M27" s="31"/>
      <c r="N27" s="32"/>
    </row>
    <row r="28" spans="2:14" ht="18" customHeight="1">
      <c r="B28" s="8"/>
      <c r="C28" s="51"/>
      <c r="D28" s="52"/>
      <c r="E28" s="51"/>
      <c r="F28" s="52"/>
      <c r="G28" s="51"/>
      <c r="H28" s="52"/>
      <c r="I28" s="51"/>
      <c r="J28" s="60"/>
      <c r="K28" s="35" t="s">
        <v>11</v>
      </c>
      <c r="L28" s="16"/>
      <c r="M28" s="33"/>
      <c r="N28" s="34"/>
    </row>
    <row r="29" spans="2:14" ht="18" customHeight="1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>
      <c r="B30" s="8"/>
      <c r="C30" s="51" t="s">
        <v>23</v>
      </c>
      <c r="D30" s="52"/>
      <c r="E30" s="51"/>
      <c r="F30" s="52"/>
      <c r="G30" s="51" t="s">
        <v>23</v>
      </c>
      <c r="H30" s="52"/>
      <c r="I30" s="74"/>
      <c r="J30" s="75"/>
      <c r="K30" s="36"/>
      <c r="L30" s="17"/>
      <c r="M30" s="29"/>
      <c r="N30" s="30"/>
    </row>
    <row r="31" spans="2:14" ht="18" customHeight="1">
      <c r="B31" s="6"/>
      <c r="C31" s="49" t="s">
        <v>17</v>
      </c>
      <c r="D31" s="50"/>
      <c r="E31" s="49"/>
      <c r="F31" s="50"/>
      <c r="G31" s="49" t="s">
        <v>17</v>
      </c>
      <c r="H31" s="50"/>
      <c r="I31" s="49"/>
      <c r="J31" s="65"/>
      <c r="K31" s="14"/>
      <c r="L31" s="17"/>
      <c r="M31" s="29"/>
      <c r="N31" s="30"/>
    </row>
    <row r="32" spans="2:14" ht="18" customHeight="1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sheetProtection/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M25:N25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I17:J17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M8:N8"/>
    <mergeCell ref="M9:N9"/>
    <mergeCell ref="K10:K12"/>
    <mergeCell ref="C14:D14"/>
    <mergeCell ref="E14:F14"/>
    <mergeCell ref="G14:H14"/>
    <mergeCell ref="I14:J14"/>
    <mergeCell ref="M14:N14"/>
    <mergeCell ref="K2:M3"/>
    <mergeCell ref="K4:K6"/>
    <mergeCell ref="M4:N4"/>
    <mergeCell ref="M5:N5"/>
    <mergeCell ref="M6:N6"/>
    <mergeCell ref="M7:N7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2016-10-24T11:29:28Z</dcterms:created>
  <dcterms:modified xsi:type="dcterms:W3CDTF">2019-03-14T11:12:57Z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