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filterPrivacy="1" showInkAnnotation="0" codeName="ThisWorkbook" autoCompressPictures="0"/>
  <bookViews>
    <workbookView xWindow="1080" yWindow="0" windowWidth="32640" windowHeight="19080" activeTab="3"/>
  </bookViews>
  <sheets>
    <sheet name="DISCLAIMER" sheetId="1" r:id="rId1"/>
    <sheet name="Market Cycles" sheetId="5" r:id="rId2"/>
    <sheet name="Dividends" sheetId="4" r:id="rId3"/>
    <sheet name="Closed Trades &amp; Tax Summary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3" l="1"/>
  <c r="D38" i="3"/>
  <c r="D3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AN14" i="5"/>
  <c r="AM14" i="5"/>
  <c r="AL14" i="5"/>
  <c r="Q29" i="5"/>
  <c r="Q28" i="5"/>
  <c r="J29" i="5"/>
  <c r="C27" i="5"/>
  <c r="C29" i="5"/>
  <c r="C28" i="5"/>
  <c r="C26" i="5"/>
  <c r="J28" i="5"/>
  <c r="AN13" i="5"/>
  <c r="AL13" i="5"/>
  <c r="AM13" i="5"/>
  <c r="K6" i="3"/>
  <c r="F6" i="3"/>
  <c r="L6" i="3"/>
  <c r="N6" i="3"/>
  <c r="K7" i="3"/>
  <c r="F7" i="3"/>
  <c r="L7" i="3"/>
  <c r="N7" i="3"/>
  <c r="K8" i="3"/>
  <c r="F8" i="3"/>
  <c r="L8" i="3"/>
  <c r="N8" i="3"/>
  <c r="K9" i="3"/>
  <c r="F9" i="3"/>
  <c r="L9" i="3"/>
  <c r="N9" i="3"/>
  <c r="K5" i="3"/>
  <c r="F5" i="3"/>
  <c r="L5" i="3"/>
  <c r="N5" i="3"/>
  <c r="F10" i="4"/>
  <c r="L30" i="3"/>
  <c r="D44" i="3"/>
  <c r="D45" i="3"/>
  <c r="D40" i="3"/>
  <c r="D41" i="3"/>
  <c r="D42" i="3"/>
  <c r="D37" i="3"/>
  <c r="N30" i="3"/>
  <c r="M35" i="3"/>
  <c r="F12" i="4"/>
  <c r="C14" i="4"/>
  <c r="C16" i="4"/>
  <c r="M36" i="3"/>
  <c r="M37" i="3"/>
  <c r="M38" i="3"/>
  <c r="J42" i="3"/>
  <c r="G39" i="3"/>
  <c r="G38" i="3"/>
  <c r="G37" i="3"/>
  <c r="G36" i="3"/>
  <c r="G35" i="3"/>
  <c r="F39" i="3"/>
  <c r="F38" i="3"/>
  <c r="F37" i="3"/>
  <c r="F36" i="3"/>
  <c r="F35" i="3"/>
  <c r="D36" i="3"/>
  <c r="AL11" i="5"/>
  <c r="AL12" i="5"/>
  <c r="AL10" i="5"/>
  <c r="C25" i="5"/>
  <c r="AN15" i="5"/>
  <c r="Q30" i="5"/>
  <c r="AN16" i="5"/>
  <c r="Q31" i="5"/>
  <c r="AN17" i="5"/>
  <c r="Q32" i="5"/>
  <c r="AN18" i="5"/>
  <c r="Q33" i="5"/>
  <c r="AN19" i="5"/>
  <c r="Q34" i="5"/>
  <c r="AN20" i="5"/>
  <c r="Q35" i="5"/>
  <c r="AN21" i="5"/>
  <c r="Q36" i="5"/>
  <c r="AN11" i="5"/>
  <c r="Q26" i="5"/>
  <c r="AN12" i="5"/>
  <c r="Q27" i="5"/>
  <c r="AN10" i="5"/>
  <c r="Q25" i="5"/>
  <c r="AM15" i="5"/>
  <c r="J30" i="5"/>
  <c r="AM16" i="5"/>
  <c r="J31" i="5"/>
  <c r="AM17" i="5"/>
  <c r="J32" i="5"/>
  <c r="AM18" i="5"/>
  <c r="J33" i="5"/>
  <c r="AM19" i="5"/>
  <c r="J34" i="5"/>
  <c r="AM20" i="5"/>
  <c r="J35" i="5"/>
  <c r="AM21" i="5"/>
  <c r="J36" i="5"/>
  <c r="AM11" i="5"/>
  <c r="J26" i="5"/>
  <c r="AM12" i="5"/>
  <c r="J27" i="5"/>
  <c r="AM10" i="5"/>
  <c r="J25" i="5"/>
  <c r="AL15" i="5"/>
  <c r="C30" i="5"/>
  <c r="AL16" i="5"/>
  <c r="C31" i="5"/>
  <c r="AL17" i="5"/>
  <c r="C32" i="5"/>
  <c r="AL18" i="5"/>
  <c r="C33" i="5"/>
  <c r="AL19" i="5"/>
  <c r="C34" i="5"/>
  <c r="AL20" i="5"/>
  <c r="C35" i="5"/>
  <c r="AL21" i="5"/>
  <c r="C36" i="5"/>
  <c r="D12" i="4"/>
  <c r="F5" i="4"/>
  <c r="F6" i="4"/>
  <c r="F7" i="4"/>
  <c r="F8" i="4"/>
  <c r="F9" i="4"/>
  <c r="F11" i="4"/>
  <c r="F4" i="4"/>
  <c r="E12" i="4"/>
  <c r="C15" i="4"/>
</calcChain>
</file>

<file path=xl/sharedStrings.xml><?xml version="1.0" encoding="utf-8"?>
<sst xmlns="http://schemas.openxmlformats.org/spreadsheetml/2006/main" count="570" uniqueCount="105">
  <si>
    <t>Stock</t>
  </si>
  <si>
    <t>Units</t>
  </si>
  <si>
    <t>Price</t>
  </si>
  <si>
    <t>Brokerage</t>
  </si>
  <si>
    <t>Total</t>
  </si>
  <si>
    <t>Franking Credit</t>
  </si>
  <si>
    <t>Franking Credits</t>
  </si>
  <si>
    <t>Taxable Profit</t>
  </si>
  <si>
    <t>Days</t>
  </si>
  <si>
    <t>Unfranked Amount</t>
  </si>
  <si>
    <t>Franked Amount</t>
  </si>
  <si>
    <t>Net Dividend</t>
  </si>
  <si>
    <t>Payment Date</t>
  </si>
  <si>
    <t>Taxable Dividends</t>
  </si>
  <si>
    <t>TOTAL</t>
  </si>
  <si>
    <t>TAXABLE DIVIDENDS</t>
  </si>
  <si>
    <t>Your total Taxable income is</t>
  </si>
  <si>
    <t>Dividends</t>
  </si>
  <si>
    <t>Closed Trades &amp; Tax Summary</t>
  </si>
  <si>
    <t xml:space="preserve">Dividend Taxation is complicated. </t>
  </si>
  <si>
    <t>Visit the ATO website for examples.</t>
  </si>
  <si>
    <t xml:space="preserve">* I don't offer support </t>
  </si>
  <si>
    <t>Instructions</t>
  </si>
  <si>
    <t>XPT</t>
  </si>
  <si>
    <t>HHS</t>
  </si>
  <si>
    <t>WET</t>
  </si>
  <si>
    <t>NBS</t>
  </si>
  <si>
    <t>Rally</t>
  </si>
  <si>
    <t>Rise greater than 1%</t>
  </si>
  <si>
    <t>Decline</t>
  </si>
  <si>
    <t>Fall greater than 1%</t>
  </si>
  <si>
    <t>Flat</t>
  </si>
  <si>
    <t>Price moved by less than 1% in either direction</t>
  </si>
  <si>
    <t>00</t>
  </si>
  <si>
    <t>01</t>
  </si>
  <si>
    <t>02</t>
  </si>
  <si>
    <t>03</t>
  </si>
  <si>
    <t>04</t>
  </si>
  <si>
    <t>05</t>
  </si>
  <si>
    <t>06</t>
  </si>
  <si>
    <t>RALLY</t>
  </si>
  <si>
    <t>FALLS</t>
  </si>
  <si>
    <t>FLAT</t>
  </si>
  <si>
    <t>January</t>
  </si>
  <si>
    <t>S</t>
  </si>
  <si>
    <t>B</t>
  </si>
  <si>
    <t>F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</si>
  <si>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</si>
  <si>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</si>
  <si>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</si>
  <si>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</si>
  <si>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</si>
  <si>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</si>
  <si>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</si>
  <si>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</si>
  <si>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</si>
  <si>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</si>
  <si>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</si>
  <si>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Rally  &gt;1%</t>
  </si>
  <si>
    <t>Decline  &gt;1%</t>
  </si>
  <si>
    <t>07</t>
  </si>
  <si>
    <t>08</t>
  </si>
  <si>
    <t>09</t>
  </si>
  <si>
    <t>Buy Date</t>
  </si>
  <si>
    <t>Sell Date</t>
  </si>
  <si>
    <t>Month</t>
  </si>
  <si>
    <r>
      <t>Market Cycles</t>
    </r>
    <r>
      <rPr>
        <b/>
        <sz val="14"/>
        <rFont val="Arial"/>
        <family val="2"/>
      </rPr>
      <t/>
    </r>
  </si>
  <si>
    <t>Taxable Profit/Loss from Trades</t>
  </si>
  <si>
    <t>Statistics</t>
  </si>
  <si>
    <t>Number of Wins</t>
  </si>
  <si>
    <t>Number of Losses</t>
  </si>
  <si>
    <t>Total Brokerage</t>
  </si>
  <si>
    <t>Trades</t>
  </si>
  <si>
    <t>Avg number of days held</t>
  </si>
  <si>
    <t>Top Losses</t>
  </si>
  <si>
    <t>QBE</t>
  </si>
  <si>
    <t>Taxable Profit / Loss</t>
  </si>
  <si>
    <t>Profit / Loss</t>
  </si>
  <si>
    <t>Top Wins</t>
  </si>
  <si>
    <t>Avg win size</t>
  </si>
  <si>
    <t>Avg loss size</t>
  </si>
  <si>
    <t>Ratio of size of wins to losses</t>
  </si>
  <si>
    <t>% wins</t>
  </si>
  <si>
    <t>Taxation</t>
  </si>
  <si>
    <t>Leaderboard</t>
  </si>
  <si>
    <t>All Ordinaries since Inception (31 Dec 1979)</t>
  </si>
  <si>
    <t>CBA</t>
  </si>
  <si>
    <t>Brokerage as % of total profit</t>
  </si>
  <si>
    <t>How to Insert an Additional Line</t>
  </si>
  <si>
    <t>Enter data into any white box on the "Dividends" or "Closed Trades &amp; Tax Summary" tab</t>
  </si>
  <si>
    <t>* This is free &amp; non-commercial software so use it at your own risk</t>
  </si>
  <si>
    <t>* Always consult an accountant prior to lodging a tax return</t>
  </si>
  <si>
    <t>Portfolio management spreadsheet v1.1</t>
  </si>
  <si>
    <t xml:space="preserve"> Last updated: 12 June 2015</t>
  </si>
  <si>
    <t>1 - Click the number in the left column of the lowest blank line &gt; right click &gt; Insert</t>
  </si>
  <si>
    <t xml:space="preserve">2 - A new blank line will appear above </t>
  </si>
  <si>
    <t>3 - To ensure the spreadsheet's formula applies to the new cell - click a yellow cell above the new one (it contains the formula)</t>
  </si>
  <si>
    <t>4 - A "square" will appear in the bottom right. Drag it down to your new cell.</t>
  </si>
  <si>
    <t xml:space="preserve"> Please don't upload this to any website.</t>
  </si>
  <si>
    <t xml:space="preserve"> Refer people to Market Index to download the latest version.</t>
  </si>
  <si>
    <t>Disclaimer</t>
  </si>
  <si>
    <t>Basic Excel knowledge is required to use this spreadsheet.</t>
  </si>
  <si>
    <t>Net Dividends</t>
  </si>
  <si>
    <t>BUY</t>
  </si>
  <si>
    <t>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</si>
</sst>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0.0"/>
  </numFmts>
  <fonts count="54" x14ac:knownFonts="1">
    <font>
      <sz val="10"/>
      <name val="Arial"/>
    </font>
    <font>
      <b/>
      <sz val="22"/>
      <name val="Arial"/>
      <family val="2"/>
    </font>
    <font>
      <sz val="8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</font>
    <font>
      <u/>
      <sz val="12"/>
      <color indexed="12"/>
      <name val="Arial"/>
    </font>
    <font>
      <b/>
      <sz val="16"/>
      <color rgb="FF134F80"/>
      <name val="Arial"/>
    </font>
    <font>
      <b/>
      <sz val="12"/>
      <color theme="0"/>
      <name val="Arial"/>
    </font>
    <font>
      <sz val="12"/>
      <color theme="3" tint="-0.249977111117893"/>
      <name val="Arial"/>
    </font>
    <font>
      <u/>
      <sz val="10"/>
      <color theme="11"/>
      <name val="Arial"/>
    </font>
    <font>
      <sz val="22"/>
      <name val="Arial"/>
    </font>
    <font>
      <b/>
      <i/>
      <u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rgb="FFE02D31"/>
      <name val="Arial"/>
    </font>
    <font>
      <b/>
      <i/>
      <sz val="12"/>
      <color theme="0"/>
      <name val="Arial"/>
    </font>
    <font>
      <i/>
      <sz val="10"/>
      <color theme="0"/>
      <name val="Arial"/>
    </font>
    <font>
      <b/>
      <sz val="22"/>
      <color rgb="FF192D4B"/>
      <name val="Arial"/>
    </font>
    <font>
      <b/>
      <sz val="12"/>
      <color rgb="FF192D4B"/>
      <name val="Arial"/>
    </font>
    <font>
      <sz val="12"/>
      <color rgb="FF192D4B"/>
      <name val="Arial"/>
    </font>
    <font>
      <b/>
      <sz val="28"/>
      <color rgb="FF192D4B"/>
      <name val="Arial"/>
    </font>
    <font>
      <sz val="12"/>
      <color rgb="FF148A80"/>
      <name val="Arial"/>
    </font>
    <font>
      <sz val="12"/>
      <color rgb="FFE02D31"/>
      <name val="Arial"/>
    </font>
    <font>
      <b/>
      <sz val="12"/>
      <color rgb="FF148A80"/>
      <name val="Arial"/>
    </font>
    <font>
      <b/>
      <sz val="12"/>
      <color rgb="FFE02D31"/>
      <name val="Arial"/>
    </font>
    <font>
      <sz val="12"/>
      <color indexed="56"/>
      <name val="Arial"/>
    </font>
    <font>
      <b/>
      <i/>
      <sz val="12"/>
      <color rgb="FF148A80"/>
      <name val="Arial"/>
    </font>
    <font>
      <b/>
      <i/>
      <sz val="12"/>
      <color rgb="FF192D4B"/>
      <name val="Arial"/>
    </font>
    <font>
      <sz val="14"/>
      <color rgb="FF192D4B"/>
      <name val="Arial"/>
    </font>
    <font>
      <b/>
      <sz val="15"/>
      <color rgb="FF192D4B"/>
      <name val="Calibri"/>
      <scheme val="minor"/>
    </font>
    <font>
      <b/>
      <sz val="16"/>
      <name val="Arial"/>
    </font>
    <font>
      <b/>
      <u/>
      <sz val="12"/>
      <name val="Arial"/>
    </font>
    <font>
      <b/>
      <sz val="26"/>
      <color theme="0"/>
      <name val="Arial"/>
    </font>
    <font>
      <b/>
      <i/>
      <u/>
      <sz val="26"/>
      <color theme="0"/>
      <name val="Arial"/>
    </font>
    <font>
      <sz val="10"/>
      <color theme="0"/>
      <name val="Arial"/>
    </font>
    <font>
      <b/>
      <sz val="22"/>
      <color theme="0"/>
      <name val="Arial"/>
    </font>
    <font>
      <sz val="12"/>
      <color theme="0"/>
      <name val="Arial"/>
    </font>
    <font>
      <b/>
      <sz val="14"/>
      <color rgb="FFE02D31"/>
      <name val="Arial"/>
    </font>
    <font>
      <b/>
      <sz val="14"/>
      <color rgb="FF192D4B"/>
      <name val="Arial"/>
    </font>
    <font>
      <b/>
      <sz val="16"/>
      <color rgb="FFFF0000"/>
      <name val="Arial"/>
    </font>
    <font>
      <sz val="16"/>
      <name val="Arial"/>
    </font>
    <font>
      <b/>
      <sz val="14"/>
      <color indexed="9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148A80"/>
        <bgColor indexed="64"/>
      </patternFill>
    </fill>
    <fill>
      <patternFill patternType="solid">
        <fgColor rgb="FFE02D31"/>
        <bgColor indexed="64"/>
      </patternFill>
    </fill>
    <fill>
      <patternFill patternType="solid">
        <fgColor rgb="FF192D4B"/>
        <bgColor indexed="64"/>
      </patternFill>
    </fill>
    <fill>
      <patternFill patternType="solid">
        <fgColor rgb="FFFFFF8C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FEFF7A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rgb="FF192D4B"/>
      </right>
      <top/>
      <bottom style="thick">
        <color rgb="FF192D4B"/>
      </bottom>
      <diagonal/>
    </border>
    <border>
      <left/>
      <right style="thick">
        <color rgb="FF192D4B"/>
      </right>
      <top/>
      <bottom/>
      <diagonal/>
    </border>
    <border>
      <left/>
      <right/>
      <top/>
      <bottom style="thick">
        <color rgb="FF192D4B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192D4B"/>
      </left>
      <right/>
      <top style="thick">
        <color rgb="FF192D4B"/>
      </top>
      <bottom/>
      <diagonal/>
    </border>
    <border>
      <left/>
      <right/>
      <top style="thick">
        <color rgb="FF192D4B"/>
      </top>
      <bottom/>
      <diagonal/>
    </border>
    <border>
      <left/>
      <right style="thick">
        <color rgb="FF192D4B"/>
      </right>
      <top style="thick">
        <color rgb="FF192D4B"/>
      </top>
      <bottom/>
      <diagonal/>
    </border>
    <border>
      <left style="thick">
        <color rgb="FF192D4B"/>
      </left>
      <right/>
      <top/>
      <bottom style="thick">
        <color rgb="FF192D4B"/>
      </bottom>
      <diagonal/>
    </border>
    <border>
      <left style="medium">
        <color auto="1"/>
      </left>
      <right/>
      <top/>
      <bottom style="thick">
        <color rgb="FF192D4B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3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2">
    <xf numFmtId="0" fontId="0" fillId="0" borderId="0" xfId="0"/>
    <xf numFmtId="0" fontId="3" fillId="2" borderId="0" xfId="0" applyFont="1" applyFill="1" applyBorder="1"/>
    <xf numFmtId="0" fontId="0" fillId="0" borderId="0" xfId="0" applyFill="1" applyBorder="1"/>
    <xf numFmtId="0" fontId="0" fillId="0" borderId="0" xfId="0" applyBorder="1"/>
    <xf numFmtId="0" fontId="8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10" fillId="0" borderId="0" xfId="0" applyFont="1" applyFill="1" applyBorder="1"/>
    <xf numFmtId="0" fontId="8" fillId="2" borderId="2" xfId="0" applyFont="1" applyFill="1" applyBorder="1"/>
    <xf numFmtId="0" fontId="7" fillId="3" borderId="0" xfId="3" applyFill="1" applyBorder="1" applyAlignment="1"/>
    <xf numFmtId="0" fontId="12" fillId="3" borderId="0" xfId="0" applyFont="1" applyFill="1" applyBorder="1"/>
    <xf numFmtId="0" fontId="8" fillId="3" borderId="9" xfId="0" applyFont="1" applyFill="1" applyBorder="1" applyAlignment="1">
      <alignment shrinkToFit="1"/>
    </xf>
    <xf numFmtId="14" fontId="8" fillId="3" borderId="6" xfId="0" applyNumberFormat="1" applyFont="1" applyFill="1" applyBorder="1" applyAlignment="1">
      <alignment shrinkToFit="1"/>
    </xf>
    <xf numFmtId="164" fontId="8" fillId="3" borderId="6" xfId="0" applyNumberFormat="1" applyFont="1" applyFill="1" applyBorder="1" applyAlignment="1">
      <alignment shrinkToFit="1"/>
    </xf>
    <xf numFmtId="0" fontId="8" fillId="3" borderId="8" xfId="0" applyFont="1" applyFill="1" applyBorder="1" applyAlignment="1">
      <alignment shrinkToFit="1"/>
    </xf>
    <xf numFmtId="14" fontId="8" fillId="3" borderId="8" xfId="0" applyNumberFormat="1" applyFont="1" applyFill="1" applyBorder="1" applyAlignment="1">
      <alignment shrinkToFit="1"/>
    </xf>
    <xf numFmtId="3" fontId="8" fillId="3" borderId="8" xfId="0" applyNumberFormat="1" applyFont="1" applyFill="1" applyBorder="1" applyAlignment="1">
      <alignment shrinkToFit="1"/>
    </xf>
    <xf numFmtId="164" fontId="8" fillId="3" borderId="8" xfId="0" applyNumberFormat="1" applyFont="1" applyFill="1" applyBorder="1" applyAlignment="1">
      <alignment shrinkToFit="1"/>
    </xf>
    <xf numFmtId="0" fontId="15" fillId="0" borderId="0" xfId="0" applyFont="1"/>
    <xf numFmtId="0" fontId="0" fillId="2" borderId="3" xfId="0" applyFill="1" applyBorder="1"/>
    <xf numFmtId="0" fontId="0" fillId="2" borderId="19" xfId="0" applyFill="1" applyBorder="1"/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8" fillId="8" borderId="8" xfId="0" applyNumberFormat="1" applyFont="1" applyFill="1" applyBorder="1" applyAlignment="1">
      <alignment shrinkToFit="1"/>
    </xf>
    <xf numFmtId="1" fontId="8" fillId="8" borderId="8" xfId="0" applyNumberFormat="1" applyFont="1" applyFill="1" applyBorder="1" applyAlignment="1">
      <alignment shrinkToFit="1"/>
    </xf>
    <xf numFmtId="164" fontId="11" fillId="7" borderId="8" xfId="0" applyNumberFormat="1" applyFont="1" applyFill="1" applyBorder="1"/>
    <xf numFmtId="0" fontId="0" fillId="7" borderId="0" xfId="0" applyFill="1" applyBorder="1"/>
    <xf numFmtId="0" fontId="32" fillId="3" borderId="0" xfId="0" applyFont="1" applyFill="1" applyBorder="1"/>
    <xf numFmtId="0" fontId="0" fillId="7" borderId="25" xfId="0" applyFont="1" applyFill="1" applyBorder="1"/>
    <xf numFmtId="0" fontId="0" fillId="3" borderId="25" xfId="0" applyFont="1" applyFill="1" applyBorder="1"/>
    <xf numFmtId="0" fontId="0" fillId="3" borderId="26" xfId="0" applyFill="1" applyBorder="1"/>
    <xf numFmtId="0" fontId="8" fillId="3" borderId="26" xfId="0" applyFont="1" applyFill="1" applyBorder="1"/>
    <xf numFmtId="0" fontId="0" fillId="3" borderId="24" xfId="0" applyFont="1" applyFill="1" applyBorder="1"/>
    <xf numFmtId="0" fontId="3" fillId="4" borderId="28" xfId="0" applyFont="1" applyFill="1" applyBorder="1"/>
    <xf numFmtId="0" fontId="23" fillId="4" borderId="28" xfId="0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49" fontId="23" fillId="0" borderId="29" xfId="0" quotePrefix="1" applyNumberFormat="1" applyFont="1" applyBorder="1" applyAlignment="1">
      <alignment horizontal="center"/>
    </xf>
    <xf numFmtId="0" fontId="23" fillId="0" borderId="29" xfId="0" quotePrefix="1" applyFont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21" fillId="6" borderId="29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8" fillId="0" borderId="22" xfId="0" applyFont="1" applyBorder="1"/>
    <xf numFmtId="0" fontId="33" fillId="0" borderId="2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8" fillId="0" borderId="32" xfId="0" applyFont="1" applyBorder="1"/>
    <xf numFmtId="0" fontId="34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5" xfId="0" applyFont="1" applyFill="1" applyBorder="1"/>
    <xf numFmtId="0" fontId="8" fillId="2" borderId="3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0" fontId="38" fillId="2" borderId="1" xfId="0" applyFont="1" applyFill="1" applyBorder="1"/>
    <xf numFmtId="0" fontId="33" fillId="2" borderId="1" xfId="0" applyFont="1" applyFill="1" applyBorder="1"/>
    <xf numFmtId="0" fontId="26" fillId="2" borderId="0" xfId="0" applyFont="1" applyFill="1" applyBorder="1"/>
    <xf numFmtId="0" fontId="34" fillId="2" borderId="0" xfId="0" applyFont="1" applyFill="1" applyBorder="1"/>
    <xf numFmtId="0" fontId="39" fillId="2" borderId="18" xfId="0" applyFont="1" applyFill="1" applyBorder="1"/>
    <xf numFmtId="0" fontId="31" fillId="2" borderId="18" xfId="0" applyFont="1" applyFill="1" applyBorder="1"/>
    <xf numFmtId="0" fontId="31" fillId="2" borderId="19" xfId="0" applyFont="1" applyFill="1" applyBorder="1"/>
    <xf numFmtId="0" fontId="35" fillId="2" borderId="14" xfId="0" applyFont="1" applyFill="1" applyBorder="1"/>
    <xf numFmtId="0" fontId="36" fillId="2" borderId="16" xfId="0" applyFont="1" applyFill="1" applyBorder="1"/>
    <xf numFmtId="0" fontId="30" fillId="2" borderId="17" xfId="0" applyFont="1" applyFill="1" applyBorder="1"/>
    <xf numFmtId="0" fontId="40" fillId="0" borderId="0" xfId="0" applyFont="1"/>
    <xf numFmtId="0" fontId="8" fillId="3" borderId="0" xfId="0" applyFont="1" applyFill="1" applyBorder="1" applyAlignment="1">
      <alignment horizontal="center"/>
    </xf>
    <xf numFmtId="0" fontId="3" fillId="2" borderId="2" xfId="0" applyFont="1" applyFill="1" applyBorder="1"/>
    <xf numFmtId="0" fontId="42" fillId="2" borderId="2" xfId="0" applyFont="1" applyFill="1" applyBorder="1"/>
    <xf numFmtId="165" fontId="8" fillId="2" borderId="0" xfId="0" applyNumberFormat="1" applyFont="1" applyFill="1" applyBorder="1"/>
    <xf numFmtId="0" fontId="4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5" fontId="8" fillId="8" borderId="20" xfId="0" applyNumberFormat="1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164" fontId="8" fillId="9" borderId="20" xfId="0" applyNumberFormat="1" applyFont="1" applyFill="1" applyBorder="1" applyAlignment="1">
      <alignment horizontal="center"/>
    </xf>
    <xf numFmtId="10" fontId="8" fillId="9" borderId="20" xfId="0" applyNumberFormat="1" applyFont="1" applyFill="1" applyBorder="1" applyAlignment="1">
      <alignment horizontal="center"/>
    </xf>
    <xf numFmtId="4" fontId="8" fillId="9" borderId="20" xfId="0" applyNumberFormat="1" applyFont="1" applyFill="1" applyBorder="1" applyAlignment="1">
      <alignment horizontal="center"/>
    </xf>
    <xf numFmtId="0" fontId="29" fillId="2" borderId="38" xfId="2" applyFont="1" applyFill="1" applyBorder="1"/>
    <xf numFmtId="0" fontId="1" fillId="2" borderId="38" xfId="0" applyFont="1" applyFill="1" applyBorder="1"/>
    <xf numFmtId="0" fontId="0" fillId="2" borderId="38" xfId="0" applyFill="1" applyBorder="1"/>
    <xf numFmtId="0" fontId="0" fillId="3" borderId="39" xfId="0" applyFill="1" applyBorder="1"/>
    <xf numFmtId="0" fontId="0" fillId="3" borderId="25" xfId="0" applyFill="1" applyBorder="1"/>
    <xf numFmtId="0" fontId="8" fillId="2" borderId="41" xfId="0" applyFont="1" applyFill="1" applyBorder="1"/>
    <xf numFmtId="0" fontId="43" fillId="2" borderId="26" xfId="0" applyFont="1" applyFill="1" applyBorder="1"/>
    <xf numFmtId="0" fontId="8" fillId="2" borderId="26" xfId="0" applyFont="1" applyFill="1" applyBorder="1"/>
    <xf numFmtId="0" fontId="0" fillId="3" borderId="26" xfId="0" applyFont="1" applyFill="1" applyBorder="1"/>
    <xf numFmtId="0" fontId="0" fillId="3" borderId="24" xfId="0" applyFill="1" applyBorder="1"/>
    <xf numFmtId="0" fontId="42" fillId="2" borderId="0" xfId="0" applyFont="1" applyFill="1" applyBorder="1"/>
    <xf numFmtId="0" fontId="0" fillId="3" borderId="43" xfId="0" applyFill="1" applyBorder="1"/>
    <xf numFmtId="0" fontId="8" fillId="7" borderId="0" xfId="0" applyFont="1" applyFill="1" applyBorder="1"/>
    <xf numFmtId="0" fontId="7" fillId="7" borderId="0" xfId="3" applyFill="1" applyBorder="1" applyAlignment="1"/>
    <xf numFmtId="0" fontId="44" fillId="7" borderId="0" xfId="0" applyFont="1" applyFill="1"/>
    <xf numFmtId="0" fontId="45" fillId="7" borderId="0" xfId="0" applyFont="1" applyFill="1"/>
    <xf numFmtId="0" fontId="46" fillId="7" borderId="0" xfId="0" applyFont="1" applyFill="1"/>
    <xf numFmtId="0" fontId="47" fillId="7" borderId="0" xfId="0" applyFont="1" applyFill="1" applyBorder="1"/>
    <xf numFmtId="0" fontId="48" fillId="7" borderId="0" xfId="0" applyFont="1" applyFill="1" applyBorder="1"/>
    <xf numFmtId="0" fontId="4" fillId="7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164" fontId="11" fillId="7" borderId="6" xfId="0" applyNumberFormat="1" applyFont="1" applyFill="1" applyBorder="1" applyAlignment="1">
      <alignment horizontal="right"/>
    </xf>
    <xf numFmtId="164" fontId="11" fillId="7" borderId="6" xfId="0" applyNumberFormat="1" applyFont="1" applyFill="1" applyBorder="1"/>
    <xf numFmtId="164" fontId="3" fillId="10" borderId="6" xfId="0" applyNumberFormat="1" applyFont="1" applyFill="1" applyBorder="1" applyAlignment="1">
      <alignment shrinkToFit="1"/>
    </xf>
    <xf numFmtId="164" fontId="3" fillId="10" borderId="6" xfId="0" applyNumberFormat="1" applyFont="1" applyFill="1" applyBorder="1"/>
    <xf numFmtId="0" fontId="8" fillId="2" borderId="25" xfId="0" applyFont="1" applyFill="1" applyBorder="1"/>
    <xf numFmtId="0" fontId="9" fillId="2" borderId="26" xfId="1" applyFont="1" applyFill="1" applyBorder="1" applyAlignment="1" applyProtection="1"/>
    <xf numFmtId="0" fontId="8" fillId="2" borderId="24" xfId="0" applyFont="1" applyFill="1" applyBorder="1"/>
    <xf numFmtId="0" fontId="16" fillId="0" borderId="0" xfId="0" applyFont="1"/>
    <xf numFmtId="0" fontId="49" fillId="0" borderId="0" xfId="0" applyFont="1"/>
    <xf numFmtId="0" fontId="50" fillId="3" borderId="0" xfId="0" applyFont="1" applyFill="1" applyBorder="1"/>
    <xf numFmtId="0" fontId="30" fillId="3" borderId="0" xfId="0" applyFont="1" applyFill="1" applyBorder="1"/>
    <xf numFmtId="164" fontId="3" fillId="8" borderId="8" xfId="0" applyNumberFormat="1" applyFont="1" applyFill="1" applyBorder="1" applyAlignment="1" applyProtection="1">
      <alignment shrinkToFit="1"/>
      <protection hidden="1"/>
    </xf>
    <xf numFmtId="0" fontId="53" fillId="7" borderId="8" xfId="0" applyFont="1" applyFill="1" applyBorder="1" applyAlignment="1">
      <alignment horizontal="center"/>
    </xf>
    <xf numFmtId="0" fontId="29" fillId="2" borderId="0" xfId="2" applyFont="1" applyFill="1" applyBorder="1"/>
    <xf numFmtId="0" fontId="1" fillId="2" borderId="0" xfId="0" applyFont="1" applyFill="1" applyBorder="1"/>
    <xf numFmtId="0" fontId="0" fillId="2" borderId="0" xfId="0" applyFill="1" applyBorder="1"/>
    <xf numFmtId="44" fontId="51" fillId="3" borderId="0" xfId="0" applyNumberFormat="1" applyFont="1" applyFill="1" applyBorder="1" applyAlignment="1">
      <alignment horizontal="center"/>
    </xf>
    <xf numFmtId="44" fontId="52" fillId="0" borderId="0" xfId="0" applyNumberFormat="1" applyFont="1" applyAlignment="1">
      <alignment horizontal="center"/>
    </xf>
    <xf numFmtId="44" fontId="52" fillId="0" borderId="25" xfId="0" applyNumberFormat="1" applyFont="1" applyBorder="1" applyAlignment="1">
      <alignment horizontal="center"/>
    </xf>
    <xf numFmtId="166" fontId="33" fillId="0" borderId="20" xfId="0" applyNumberFormat="1" applyFont="1" applyBorder="1" applyAlignment="1"/>
    <xf numFmtId="0" fontId="8" fillId="0" borderId="16" xfId="0" applyFont="1" applyBorder="1" applyAlignment="1"/>
    <xf numFmtId="0" fontId="8" fillId="0" borderId="20" xfId="0" applyFont="1" applyBorder="1" applyAlignment="1"/>
    <xf numFmtId="166" fontId="34" fillId="0" borderId="20" xfId="0" applyNumberFormat="1" applyFont="1" applyBorder="1" applyAlignment="1"/>
    <xf numFmtId="0" fontId="8" fillId="0" borderId="22" xfId="0" applyFont="1" applyBorder="1" applyAlignment="1"/>
    <xf numFmtId="2" fontId="31" fillId="0" borderId="20" xfId="0" applyNumberFormat="1" applyFont="1" applyBorder="1" applyAlignment="1"/>
    <xf numFmtId="166" fontId="33" fillId="0" borderId="33" xfId="0" applyNumberFormat="1" applyFont="1" applyBorder="1" applyAlignment="1"/>
    <xf numFmtId="0" fontId="8" fillId="0" borderId="17" xfId="0" applyFont="1" applyBorder="1" applyAlignment="1"/>
    <xf numFmtId="0" fontId="8" fillId="0" borderId="33" xfId="0" applyFont="1" applyBorder="1" applyAlignment="1"/>
    <xf numFmtId="166" fontId="34" fillId="0" borderId="33" xfId="0" applyNumberFormat="1" applyFont="1" applyBorder="1" applyAlignment="1"/>
    <xf numFmtId="0" fontId="8" fillId="0" borderId="32" xfId="0" applyFont="1" applyBorder="1" applyAlignment="1"/>
    <xf numFmtId="2" fontId="31" fillId="0" borderId="33" xfId="0" applyNumberFormat="1" applyFont="1" applyBorder="1" applyAlignment="1"/>
    <xf numFmtId="166" fontId="33" fillId="0" borderId="23" xfId="0" applyNumberFormat="1" applyFont="1" applyBorder="1" applyAlignment="1"/>
    <xf numFmtId="166" fontId="33" fillId="0" borderId="22" xfId="0" applyNumberFormat="1" applyFont="1" applyBorder="1" applyAlignment="1"/>
    <xf numFmtId="0" fontId="21" fillId="5" borderId="35" xfId="0" applyFont="1" applyFill="1" applyBorder="1" applyAlignment="1">
      <alignment horizontal="center"/>
    </xf>
    <xf numFmtId="0" fontId="22" fillId="5" borderId="35" xfId="0" applyFont="1" applyFill="1" applyBorder="1" applyAlignment="1">
      <alignment horizontal="center"/>
    </xf>
    <xf numFmtId="0" fontId="27" fillId="6" borderId="36" xfId="0" applyFont="1" applyFill="1" applyBorder="1" applyAlignment="1">
      <alignment horizontal="center"/>
    </xf>
    <xf numFmtId="0" fontId="28" fillId="6" borderId="35" xfId="0" applyFont="1" applyFill="1" applyBorder="1" applyAlignment="1">
      <alignment horizontal="center"/>
    </xf>
    <xf numFmtId="0" fontId="28" fillId="6" borderId="27" xfId="0" applyFont="1" applyFill="1" applyBorder="1" applyAlignment="1">
      <alignment horizontal="center"/>
    </xf>
    <xf numFmtId="0" fontId="27" fillId="7" borderId="35" xfId="0" applyFont="1" applyFill="1" applyBorder="1" applyAlignment="1">
      <alignment horizontal="center"/>
    </xf>
    <xf numFmtId="0" fontId="28" fillId="7" borderId="35" xfId="0" applyFont="1" applyFill="1" applyBorder="1" applyAlignment="1">
      <alignment horizontal="center"/>
    </xf>
    <xf numFmtId="0" fontId="28" fillId="7" borderId="27" xfId="0" applyFont="1" applyFill="1" applyBorder="1" applyAlignment="1">
      <alignment horizont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/>
    <xf numFmtId="0" fontId="17" fillId="2" borderId="2" xfId="0" applyFont="1" applyFill="1" applyBorder="1" applyAlignment="1"/>
    <xf numFmtId="0" fontId="17" fillId="2" borderId="0" xfId="0" applyFont="1" applyFill="1" applyBorder="1" applyAlignment="1"/>
    <xf numFmtId="0" fontId="17" fillId="2" borderId="3" xfId="0" applyFont="1" applyFill="1" applyBorder="1" applyAlignment="1"/>
    <xf numFmtId="0" fontId="4" fillId="7" borderId="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0" fillId="2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2" fillId="2" borderId="42" xfId="0" applyFont="1" applyFill="1" applyBorder="1" applyAlignment="1">
      <alignment horizontal="right"/>
    </xf>
    <xf numFmtId="0" fontId="0" fillId="0" borderId="42" xfId="0" applyFont="1" applyBorder="1" applyAlignment="1">
      <alignment horizontal="right"/>
    </xf>
    <xf numFmtId="164" fontId="14" fillId="10" borderId="37" xfId="0" applyNumberFormat="1" applyFont="1" applyFill="1" applyBorder="1" applyAlignment="1">
      <alignment horizontal="center"/>
    </xf>
    <xf numFmtId="164" fontId="14" fillId="10" borderId="38" xfId="0" applyNumberFormat="1" applyFont="1" applyFill="1" applyBorder="1" applyAlignment="1">
      <alignment horizontal="center"/>
    </xf>
    <xf numFmtId="164" fontId="14" fillId="10" borderId="39" xfId="0" applyNumberFormat="1" applyFont="1" applyFill="1" applyBorder="1" applyAlignment="1">
      <alignment horizontal="center"/>
    </xf>
    <xf numFmtId="164" fontId="14" fillId="10" borderId="40" xfId="0" applyNumberFormat="1" applyFont="1" applyFill="1" applyBorder="1" applyAlignment="1">
      <alignment horizontal="center"/>
    </xf>
    <xf numFmtId="164" fontId="14" fillId="10" borderId="26" xfId="0" applyNumberFormat="1" applyFont="1" applyFill="1" applyBorder="1" applyAlignment="1">
      <alignment horizontal="center"/>
    </xf>
    <xf numFmtId="164" fontId="14" fillId="10" borderId="24" xfId="0" applyNumberFormat="1" applyFont="1" applyFill="1" applyBorder="1" applyAlignment="1">
      <alignment horizontal="center"/>
    </xf>
    <xf numFmtId="0" fontId="41" fillId="3" borderId="26" xfId="3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164" fontId="3" fillId="9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164" fontId="3" fillId="9" borderId="10" xfId="0" applyNumberFormat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164" fontId="11" fillId="7" borderId="8" xfId="0" applyNumberFormat="1" applyFont="1" applyFill="1" applyBorder="1" applyAlignment="1">
      <alignment horizontal="center"/>
    </xf>
  </cellXfs>
  <cellStyles count="44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eading 1" xfId="3" builtinId="16"/>
    <cellStyle name="Hyperlink" xfId="1" builtinId="8"/>
    <cellStyle name="Normal" xfId="0" builtinId="0"/>
    <cellStyle name="Title" xfId="2" builtinId="15"/>
  </cellStyles>
  <dxfs count="5">
    <dxf>
      <font>
        <color rgb="FF148A80"/>
      </font>
      <fill>
        <patternFill patternType="solid">
          <fgColor indexed="64"/>
          <bgColor rgb="FFFFFF88"/>
        </patternFill>
      </fill>
    </dxf>
    <dxf>
      <font>
        <color rgb="FFE02D31"/>
      </font>
      <fill>
        <patternFill patternType="solid">
          <fgColor indexed="64"/>
          <bgColor rgb="FFFFFF88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26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FBFBF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E7E7FF"/>
      <rgbColor rgb="00800080"/>
      <rgbColor rgb="00008080"/>
      <rgbColor rgb="00C0C0C0"/>
      <rgbColor rgb="00808080"/>
      <rgbColor rgb="009999FF"/>
      <rgbColor rgb="00EAEAEA"/>
      <rgbColor rgb="00FFFFCC"/>
      <rgbColor rgb="00CCFFFF"/>
      <rgbColor rgb="00660066"/>
      <rgbColor rgb="00FF8080"/>
      <rgbColor rgb="000066CC"/>
      <rgbColor rgb="00CCCCFF"/>
      <rgbColor rgb="00000066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CC"/>
      <rgbColor rgb="003366FF"/>
      <rgbColor rgb="0033CCCC"/>
      <rgbColor rgb="0099CC00"/>
      <rgbColor rgb="00FFCC00"/>
      <rgbColor rgb="00FFCCCC"/>
      <rgbColor rgb="000000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dex.com.au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165100</xdr:rowOff>
    </xdr:from>
    <xdr:to>
      <xdr:col>9</xdr:col>
      <xdr:colOff>635000</xdr:colOff>
      <xdr:row>3</xdr:row>
      <xdr:rowOff>63500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300" y="165100"/>
          <a:ext cx="5562600" cy="7112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</xdr:row>
      <xdr:rowOff>214556</xdr:rowOff>
    </xdr:from>
    <xdr:to>
      <xdr:col>16</xdr:col>
      <xdr:colOff>0</xdr:colOff>
      <xdr:row>4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V="1">
          <a:off x="12700" y="938456"/>
          <a:ext cx="10477500" cy="52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41</xdr:row>
      <xdr:rowOff>177800</xdr:rowOff>
    </xdr:from>
    <xdr:to>
      <xdr:col>6</xdr:col>
      <xdr:colOff>1155700</xdr:colOff>
      <xdr:row>43</xdr:row>
      <xdr:rowOff>68545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6100" y="8001000"/>
          <a:ext cx="2324100" cy="29714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43</xdr:row>
      <xdr:rowOff>214884</xdr:rowOff>
    </xdr:from>
    <xdr:to>
      <xdr:col>7</xdr:col>
      <xdr:colOff>0</xdr:colOff>
      <xdr:row>44</xdr:row>
      <xdr:rowOff>10414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V="1">
          <a:off x="4267200" y="8444484"/>
          <a:ext cx="2476500" cy="49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192D4B"/>
  </sheetPr>
  <dimension ref="A1:P31"/>
  <sheetViews>
    <sheetView workbookViewId="0">
      <selection activeCell="T18" sqref="T18"/>
    </sheetView>
  </sheetViews>
  <sheetFormatPr baseColWidth="10" defaultColWidth="8.83203125" defaultRowHeight="12" x14ac:dyDescent="0"/>
  <cols>
    <col min="1" max="1" width="3.6640625" customWidth="1"/>
    <col min="2" max="2" width="9.1640625" bestFit="1" customWidth="1"/>
    <col min="8" max="8" width="3.6640625" customWidth="1"/>
    <col min="15" max="15" width="4.83203125" customWidth="1"/>
    <col min="16" max="16" width="19.1640625" customWidth="1"/>
  </cols>
  <sheetData>
    <row r="1" spans="1:16" ht="20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2"/>
    </row>
    <row r="2" spans="1:16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2"/>
    </row>
    <row r="3" spans="1:16" ht="29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2"/>
    </row>
    <row r="4" spans="1:16" ht="2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2"/>
    </row>
    <row r="5" spans="1:16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3"/>
    </row>
    <row r="6" spans="1:16" ht="32">
      <c r="A6" s="5"/>
      <c r="B6" s="31" t="s">
        <v>92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5"/>
      <c r="P6" s="33"/>
    </row>
    <row r="7" spans="1:16" ht="15">
      <c r="A7" s="5"/>
      <c r="B7" s="128" t="s">
        <v>93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5"/>
      <c r="O7" s="5"/>
      <c r="P7" s="33"/>
    </row>
    <row r="8" spans="1:16" ht="15">
      <c r="A8" s="5"/>
      <c r="B8" s="128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5"/>
      <c r="O8" s="5"/>
      <c r="P8" s="33"/>
    </row>
    <row r="9" spans="1:16" ht="18">
      <c r="A9" s="5"/>
      <c r="B9" s="8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5"/>
      <c r="O9" s="5"/>
      <c r="P9" s="33"/>
    </row>
    <row r="10" spans="1:16" ht="17">
      <c r="A10" s="5"/>
      <c r="B10" s="127" t="s">
        <v>101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5"/>
      <c r="O10" s="5"/>
      <c r="P10" s="33"/>
    </row>
    <row r="11" spans="1:16" ht="18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"/>
      <c r="O11" s="5"/>
      <c r="P11" s="33"/>
    </row>
    <row r="12" spans="1:16" ht="18" customHeight="1">
      <c r="A12" s="5"/>
      <c r="B12" s="125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5"/>
      <c r="O12" s="5"/>
      <c r="P12" s="33"/>
    </row>
    <row r="13" spans="1:16" ht="18" customHeight="1">
      <c r="A13" s="5"/>
      <c r="B13" s="7" t="s">
        <v>89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  <c r="P13" s="33"/>
    </row>
    <row r="14" spans="1:16" ht="18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5"/>
      <c r="O14" s="5"/>
      <c r="P14" s="33"/>
    </row>
    <row r="15" spans="1:16" ht="18" customHeight="1">
      <c r="A15" s="5"/>
      <c r="B15" s="125" t="s">
        <v>88</v>
      </c>
      <c r="C15" s="125"/>
      <c r="D15" s="125"/>
      <c r="F15" s="7"/>
      <c r="G15" s="7"/>
      <c r="H15" s="7"/>
      <c r="I15" s="7"/>
      <c r="J15" s="7"/>
      <c r="K15" s="7"/>
      <c r="L15" s="7"/>
      <c r="M15" s="7"/>
      <c r="N15" s="5"/>
      <c r="O15" s="5"/>
      <c r="P15" s="33"/>
    </row>
    <row r="16" spans="1:16" ht="18" customHeight="1">
      <c r="A16" s="5"/>
      <c r="B16" s="7" t="s">
        <v>94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5"/>
      <c r="O16" s="5"/>
      <c r="P16" s="33"/>
    </row>
    <row r="17" spans="1:16" ht="18" customHeight="1">
      <c r="A17" s="5"/>
      <c r="B17" s="7" t="s">
        <v>95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5"/>
      <c r="P17" s="33"/>
    </row>
    <row r="18" spans="1:16" ht="18" customHeight="1">
      <c r="A18" s="5"/>
      <c r="B18" s="7" t="s">
        <v>96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5"/>
      <c r="P18" s="33"/>
    </row>
    <row r="19" spans="1:16" ht="18" customHeight="1">
      <c r="A19" s="5"/>
      <c r="B19" s="7" t="s">
        <v>97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5"/>
      <c r="O19" s="5"/>
      <c r="P19" s="33"/>
    </row>
    <row r="20" spans="1:16" ht="18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  <c r="O20" s="5"/>
      <c r="P20" s="33"/>
    </row>
    <row r="21" spans="1:16" ht="18" customHeight="1">
      <c r="A21" s="5"/>
      <c r="B21" s="126" t="s">
        <v>100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"/>
      <c r="O21" s="5"/>
      <c r="P21" s="33"/>
    </row>
    <row r="22" spans="1:16" ht="18" customHeight="1">
      <c r="A22" s="5"/>
      <c r="B22" s="7" t="s">
        <v>90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"/>
      <c r="O22" s="5"/>
      <c r="P22" s="33"/>
    </row>
    <row r="23" spans="1:16" ht="18" customHeight="1">
      <c r="A23" s="5"/>
      <c r="B23" s="7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5"/>
      <c r="P23" s="33"/>
    </row>
    <row r="24" spans="1:16" ht="18" customHeight="1">
      <c r="A24" s="5"/>
      <c r="B24" s="7" t="s">
        <v>91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5"/>
      <c r="P24" s="33"/>
    </row>
    <row r="25" spans="1:16" ht="36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5"/>
      <c r="P25" s="33"/>
    </row>
    <row r="26" spans="1:16" ht="18" customHeight="1">
      <c r="A26" s="134" t="s">
        <v>98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 ht="21" customHeight="1">
      <c r="A27" s="134" t="s">
        <v>99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</row>
    <row r="28" spans="1:16" ht="39" customHeight="1" thickBo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4"/>
      <c r="O28" s="34"/>
      <c r="P28" s="36"/>
    </row>
    <row r="29" spans="1:16" ht="13" thickTop="1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selectLockedCells="1" selectUnlockedCells="1"/>
  <mergeCells count="2">
    <mergeCell ref="A27:P27"/>
    <mergeCell ref="A26:P26"/>
  </mergeCells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zoomScale="125" zoomScaleNormal="125" zoomScalePageLayoutView="125" workbookViewId="0">
      <selection activeCell="AE28" sqref="AE28"/>
    </sheetView>
  </sheetViews>
  <sheetFormatPr baseColWidth="10" defaultColWidth="8.83203125" defaultRowHeight="12" x14ac:dyDescent="0"/>
  <cols>
    <col min="1" max="1" width="13.1640625" customWidth="1"/>
    <col min="2" max="5" width="3.33203125" customWidth="1"/>
    <col min="6" max="6" width="3.6640625" customWidth="1"/>
    <col min="7" max="37" width="3.33203125" customWidth="1"/>
    <col min="38" max="38" width="9" customWidth="1"/>
  </cols>
  <sheetData>
    <row r="1" spans="1:40" ht="31">
      <c r="A1" s="110" t="s">
        <v>66</v>
      </c>
      <c r="B1" s="111"/>
      <c r="C1" s="112"/>
      <c r="D1" s="112"/>
      <c r="E1" s="112"/>
      <c r="F1" s="112"/>
    </row>
    <row r="2" spans="1:40" ht="27" customHeight="1">
      <c r="A2" s="83" t="s">
        <v>85</v>
      </c>
      <c r="B2" s="19"/>
    </row>
    <row r="3" spans="1:40" ht="13" thickBot="1"/>
    <row r="4" spans="1:40" ht="15">
      <c r="A4" s="80" t="s">
        <v>27</v>
      </c>
      <c r="B4" s="73"/>
      <c r="C4" s="74" t="s">
        <v>28</v>
      </c>
      <c r="D4" s="74"/>
      <c r="E4" s="74"/>
      <c r="F4" s="74"/>
      <c r="G4" s="74"/>
      <c r="H4" s="74"/>
      <c r="I4" s="68"/>
      <c r="J4" s="68"/>
      <c r="K4" s="68"/>
      <c r="L4" s="68"/>
      <c r="M4" s="68"/>
      <c r="N4" s="68"/>
      <c r="O4" s="69"/>
    </row>
    <row r="5" spans="1:40" ht="15">
      <c r="A5" s="81" t="s">
        <v>29</v>
      </c>
      <c r="B5" s="75"/>
      <c r="C5" s="76" t="s">
        <v>30</v>
      </c>
      <c r="D5" s="76"/>
      <c r="E5" s="76"/>
      <c r="F5" s="76"/>
      <c r="G5" s="76"/>
      <c r="H5" s="76"/>
      <c r="I5" s="4"/>
      <c r="J5" s="4"/>
      <c r="K5" s="4"/>
      <c r="L5" s="4"/>
      <c r="M5" s="4"/>
      <c r="N5" s="4"/>
      <c r="O5" s="70"/>
    </row>
    <row r="6" spans="1:40" ht="16" thickBot="1">
      <c r="A6" s="82" t="s">
        <v>31</v>
      </c>
      <c r="B6" s="77"/>
      <c r="C6" s="78" t="s">
        <v>32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8" spans="1:40" ht="13" thickBot="1"/>
    <row r="9" spans="1:40" ht="15">
      <c r="A9" s="37" t="s">
        <v>65</v>
      </c>
      <c r="B9" s="38">
        <v>80</v>
      </c>
      <c r="C9" s="39">
        <v>81</v>
      </c>
      <c r="D9" s="39">
        <v>82</v>
      </c>
      <c r="E9" s="39">
        <v>83</v>
      </c>
      <c r="F9" s="39">
        <v>84</v>
      </c>
      <c r="G9" s="39">
        <v>85</v>
      </c>
      <c r="H9" s="39">
        <v>86</v>
      </c>
      <c r="I9" s="39">
        <v>87</v>
      </c>
      <c r="J9" s="39">
        <v>88</v>
      </c>
      <c r="K9" s="39">
        <v>89</v>
      </c>
      <c r="L9" s="39">
        <v>90</v>
      </c>
      <c r="M9" s="39">
        <v>91</v>
      </c>
      <c r="N9" s="39">
        <v>92</v>
      </c>
      <c r="O9" s="39">
        <v>93</v>
      </c>
      <c r="P9" s="39">
        <v>94</v>
      </c>
      <c r="Q9" s="39">
        <v>95</v>
      </c>
      <c r="R9" s="39">
        <v>96</v>
      </c>
      <c r="S9" s="39">
        <v>97</v>
      </c>
      <c r="T9" s="39">
        <v>98</v>
      </c>
      <c r="U9" s="39">
        <v>99</v>
      </c>
      <c r="V9" s="40" t="s">
        <v>33</v>
      </c>
      <c r="W9" s="40" t="s">
        <v>34</v>
      </c>
      <c r="X9" s="41" t="s">
        <v>35</v>
      </c>
      <c r="Y9" s="41" t="s">
        <v>36</v>
      </c>
      <c r="Z9" s="41" t="s">
        <v>37</v>
      </c>
      <c r="AA9" s="41" t="s">
        <v>38</v>
      </c>
      <c r="AB9" s="41" t="s">
        <v>39</v>
      </c>
      <c r="AC9" s="41" t="s">
        <v>60</v>
      </c>
      <c r="AD9" s="41" t="s">
        <v>61</v>
      </c>
      <c r="AE9" s="41" t="s">
        <v>62</v>
      </c>
      <c r="AF9" s="41">
        <v>10</v>
      </c>
      <c r="AG9" s="41">
        <v>11</v>
      </c>
      <c r="AH9" s="41">
        <v>12</v>
      </c>
      <c r="AI9" s="41">
        <v>13</v>
      </c>
      <c r="AJ9" s="41">
        <v>14</v>
      </c>
      <c r="AK9" s="41">
        <v>15</v>
      </c>
      <c r="AL9" s="42" t="s">
        <v>40</v>
      </c>
      <c r="AM9" s="43" t="s">
        <v>41</v>
      </c>
      <c r="AN9" s="44" t="s">
        <v>42</v>
      </c>
    </row>
    <row r="10" spans="1:40" ht="15">
      <c r="A10" s="45" t="s">
        <v>43</v>
      </c>
      <c r="B10" s="46" t="s">
        <v>45</v>
      </c>
      <c r="C10" s="47" t="s">
        <v>44</v>
      </c>
      <c r="D10" s="47" t="s">
        <v>44</v>
      </c>
      <c r="E10" s="48" t="s">
        <v>45</v>
      </c>
      <c r="F10" s="47" t="s">
        <v>44</v>
      </c>
      <c r="G10" s="48" t="s">
        <v>45</v>
      </c>
      <c r="H10" s="49" t="s">
        <v>45</v>
      </c>
      <c r="I10" s="49" t="s">
        <v>45</v>
      </c>
      <c r="J10" s="47" t="s">
        <v>44</v>
      </c>
      <c r="K10" s="49" t="s">
        <v>45</v>
      </c>
      <c r="L10" s="49" t="s">
        <v>45</v>
      </c>
      <c r="M10" s="49" t="s">
        <v>45</v>
      </c>
      <c r="N10" s="47" t="s">
        <v>44</v>
      </c>
      <c r="O10" s="47" t="s">
        <v>44</v>
      </c>
      <c r="P10" s="49" t="s">
        <v>45</v>
      </c>
      <c r="Q10" s="47" t="s">
        <v>44</v>
      </c>
      <c r="R10" s="49" t="s">
        <v>45</v>
      </c>
      <c r="S10" s="50" t="s">
        <v>46</v>
      </c>
      <c r="T10" s="49" t="s">
        <v>45</v>
      </c>
      <c r="U10" s="49" t="s">
        <v>45</v>
      </c>
      <c r="V10" s="47" t="s">
        <v>44</v>
      </c>
      <c r="W10" s="49" t="s">
        <v>45</v>
      </c>
      <c r="X10" s="49" t="s">
        <v>45</v>
      </c>
      <c r="Y10" s="47" t="s">
        <v>44</v>
      </c>
      <c r="Z10" s="50" t="s">
        <v>46</v>
      </c>
      <c r="AA10" s="49" t="s">
        <v>45</v>
      </c>
      <c r="AB10" s="49" t="s">
        <v>45</v>
      </c>
      <c r="AC10" s="49" t="s">
        <v>45</v>
      </c>
      <c r="AD10" s="47" t="s">
        <v>44</v>
      </c>
      <c r="AE10" s="47" t="s">
        <v>44</v>
      </c>
      <c r="AF10" s="47" t="s">
        <v>44</v>
      </c>
      <c r="AG10" s="50" t="s">
        <v>46</v>
      </c>
      <c r="AH10" s="49" t="s">
        <v>45</v>
      </c>
      <c r="AI10" s="49" t="s">
        <v>45</v>
      </c>
      <c r="AJ10" s="47" t="s">
        <v>44</v>
      </c>
      <c r="AK10" s="49" t="s">
        <v>45</v>
      </c>
      <c r="AL10" s="51">
        <f>COUNTIF(B10:AK10,"B")</f>
        <v>20</v>
      </c>
      <c r="AM10" s="52">
        <f>COUNTIF(B10:AK10,"S")</f>
        <v>13</v>
      </c>
      <c r="AN10" s="53">
        <f>COUNTIF(B10:AK10,"F")</f>
        <v>3</v>
      </c>
    </row>
    <row r="11" spans="1:40" ht="15">
      <c r="A11" s="45" t="s">
        <v>47</v>
      </c>
      <c r="B11" s="46" t="s">
        <v>45</v>
      </c>
      <c r="C11" s="50" t="s">
        <v>46</v>
      </c>
      <c r="D11" s="47" t="s">
        <v>44</v>
      </c>
      <c r="E11" s="47" t="s">
        <v>44</v>
      </c>
      <c r="F11" s="47" t="s">
        <v>44</v>
      </c>
      <c r="G11" s="48" t="s">
        <v>45</v>
      </c>
      <c r="H11" s="47" t="s">
        <v>44</v>
      </c>
      <c r="I11" s="49" t="s">
        <v>45</v>
      </c>
      <c r="J11" s="50" t="s">
        <v>46</v>
      </c>
      <c r="K11" s="47" t="s">
        <v>44</v>
      </c>
      <c r="L11" s="47" t="s">
        <v>44</v>
      </c>
      <c r="M11" s="49" t="s">
        <v>45</v>
      </c>
      <c r="N11" s="50" t="s">
        <v>46</v>
      </c>
      <c r="O11" s="49" t="s">
        <v>45</v>
      </c>
      <c r="P11" s="47" t="s">
        <v>44</v>
      </c>
      <c r="Q11" s="49" t="s">
        <v>45</v>
      </c>
      <c r="R11" s="50" t="s">
        <v>46</v>
      </c>
      <c r="S11" s="49" t="s">
        <v>45</v>
      </c>
      <c r="T11" s="49" t="s">
        <v>45</v>
      </c>
      <c r="U11" s="50" t="s">
        <v>46</v>
      </c>
      <c r="V11" s="49" t="s">
        <v>45</v>
      </c>
      <c r="W11" s="50" t="s">
        <v>46</v>
      </c>
      <c r="X11" s="47" t="s">
        <v>44</v>
      </c>
      <c r="Y11" s="47" t="s">
        <v>44</v>
      </c>
      <c r="Z11" s="49" t="s">
        <v>45</v>
      </c>
      <c r="AA11" s="49" t="s">
        <v>45</v>
      </c>
      <c r="AB11" s="50" t="s">
        <v>46</v>
      </c>
      <c r="AC11" s="49" t="s">
        <v>45</v>
      </c>
      <c r="AD11" s="50" t="s">
        <v>46</v>
      </c>
      <c r="AE11" s="47" t="s">
        <v>44</v>
      </c>
      <c r="AF11" s="49" t="s">
        <v>45</v>
      </c>
      <c r="AG11" s="49" t="s">
        <v>45</v>
      </c>
      <c r="AH11" s="49" t="s">
        <v>45</v>
      </c>
      <c r="AI11" s="49" t="s">
        <v>45</v>
      </c>
      <c r="AJ11" s="49" t="s">
        <v>45</v>
      </c>
      <c r="AK11" s="49" t="s">
        <v>45</v>
      </c>
      <c r="AL11" s="51">
        <f t="shared" ref="AL11:AL12" si="0">COUNTIF(B11:AK11,"B")</f>
        <v>18</v>
      </c>
      <c r="AM11" s="52">
        <f t="shared" ref="AM11:AM12" si="1">COUNTIF(B11:AK11,"S")</f>
        <v>10</v>
      </c>
      <c r="AN11" s="53">
        <f t="shared" ref="AN11:AN12" si="2">COUNTIF(B11:AK11,"F")</f>
        <v>8</v>
      </c>
    </row>
    <row r="12" spans="1:40" ht="15">
      <c r="A12" s="45" t="s">
        <v>48</v>
      </c>
      <c r="B12" s="54" t="s">
        <v>44</v>
      </c>
      <c r="C12" s="48" t="s">
        <v>45</v>
      </c>
      <c r="D12" s="47" t="s">
        <v>44</v>
      </c>
      <c r="E12" s="48" t="s">
        <v>45</v>
      </c>
      <c r="F12" s="48" t="s">
        <v>45</v>
      </c>
      <c r="G12" s="48" t="s">
        <v>45</v>
      </c>
      <c r="H12" s="49" t="s">
        <v>45</v>
      </c>
      <c r="I12" s="49" t="s">
        <v>45</v>
      </c>
      <c r="J12" s="49" t="s">
        <v>45</v>
      </c>
      <c r="K12" s="47" t="s">
        <v>44</v>
      </c>
      <c r="L12" s="47" t="s">
        <v>44</v>
      </c>
      <c r="M12" s="49" t="s">
        <v>45</v>
      </c>
      <c r="N12" s="47" t="s">
        <v>44</v>
      </c>
      <c r="O12" s="49" t="s">
        <v>45</v>
      </c>
      <c r="P12" s="47" t="s">
        <v>44</v>
      </c>
      <c r="Q12" s="50" t="s">
        <v>46</v>
      </c>
      <c r="R12" s="47" t="s">
        <v>44</v>
      </c>
      <c r="S12" s="47" t="s">
        <v>44</v>
      </c>
      <c r="T12" s="49" t="s">
        <v>45</v>
      </c>
      <c r="U12" s="49" t="s">
        <v>45</v>
      </c>
      <c r="V12" s="50" t="s">
        <v>46</v>
      </c>
      <c r="W12" s="47" t="s">
        <v>44</v>
      </c>
      <c r="X12" s="50" t="s">
        <v>46</v>
      </c>
      <c r="Y12" s="49" t="s">
        <v>45</v>
      </c>
      <c r="Z12" s="49" t="s">
        <v>45</v>
      </c>
      <c r="AA12" s="47" t="s">
        <v>44</v>
      </c>
      <c r="AB12" s="49" t="s">
        <v>45</v>
      </c>
      <c r="AC12" s="49" t="s">
        <v>45</v>
      </c>
      <c r="AD12" s="47" t="s">
        <v>44</v>
      </c>
      <c r="AE12" s="49" t="s">
        <v>45</v>
      </c>
      <c r="AF12" s="49" t="s">
        <v>45</v>
      </c>
      <c r="AG12" s="50" t="s">
        <v>46</v>
      </c>
      <c r="AH12" s="50" t="s">
        <v>46</v>
      </c>
      <c r="AI12" s="47" t="s">
        <v>44</v>
      </c>
      <c r="AJ12" s="50" t="s">
        <v>46</v>
      </c>
      <c r="AK12" s="47" t="s">
        <v>44</v>
      </c>
      <c r="AL12" s="51">
        <f t="shared" si="0"/>
        <v>17</v>
      </c>
      <c r="AM12" s="52">
        <f t="shared" si="1"/>
        <v>13</v>
      </c>
      <c r="AN12" s="53">
        <f t="shared" si="2"/>
        <v>6</v>
      </c>
    </row>
    <row r="13" spans="1:40" ht="15">
      <c r="A13" s="45" t="s">
        <v>49</v>
      </c>
      <c r="B13" s="46" t="s">
        <v>45</v>
      </c>
      <c r="C13" s="55" t="s">
        <v>46</v>
      </c>
      <c r="D13" s="48" t="s">
        <v>45</v>
      </c>
      <c r="E13" s="48" t="s">
        <v>45</v>
      </c>
      <c r="F13" s="50" t="s">
        <v>46</v>
      </c>
      <c r="G13" s="48" t="s">
        <v>45</v>
      </c>
      <c r="H13" s="49" t="s">
        <v>45</v>
      </c>
      <c r="I13" s="49" t="s">
        <v>45</v>
      </c>
      <c r="J13" s="49" t="s">
        <v>45</v>
      </c>
      <c r="K13" s="49" t="s">
        <v>45</v>
      </c>
      <c r="L13" s="47" t="s">
        <v>44</v>
      </c>
      <c r="M13" s="49" t="s">
        <v>45</v>
      </c>
      <c r="N13" s="49" t="s">
        <v>45</v>
      </c>
      <c r="O13" s="50" t="s">
        <v>46</v>
      </c>
      <c r="P13" s="50" t="s">
        <v>46</v>
      </c>
      <c r="Q13" s="49" t="s">
        <v>45</v>
      </c>
      <c r="R13" s="49" t="s">
        <v>45</v>
      </c>
      <c r="S13" s="49" t="s">
        <v>45</v>
      </c>
      <c r="T13" s="50" t="s">
        <v>46</v>
      </c>
      <c r="U13" s="49" t="s">
        <v>45</v>
      </c>
      <c r="V13" s="47" t="s">
        <v>44</v>
      </c>
      <c r="W13" s="49" t="s">
        <v>45</v>
      </c>
      <c r="X13" s="47" t="s">
        <v>44</v>
      </c>
      <c r="Y13" s="49" t="s">
        <v>45</v>
      </c>
      <c r="Z13" s="55" t="s">
        <v>46</v>
      </c>
      <c r="AA13" s="47" t="s">
        <v>44</v>
      </c>
      <c r="AB13" s="49" t="s">
        <v>45</v>
      </c>
      <c r="AC13" s="49" t="s">
        <v>45</v>
      </c>
      <c r="AD13" s="49" t="s">
        <v>45</v>
      </c>
      <c r="AE13" s="49" t="s">
        <v>45</v>
      </c>
      <c r="AF13" s="47" t="s">
        <v>44</v>
      </c>
      <c r="AG13" s="50" t="s">
        <v>46</v>
      </c>
      <c r="AH13" s="49" t="s">
        <v>45</v>
      </c>
      <c r="AI13" s="49" t="s">
        <v>45</v>
      </c>
      <c r="AJ13" s="49" t="s">
        <v>45</v>
      </c>
      <c r="AK13" s="47" t="s">
        <v>44</v>
      </c>
      <c r="AL13" s="51">
        <f>COUNTIF(B13:AK13,"B")</f>
        <v>23</v>
      </c>
      <c r="AM13" s="52">
        <f>COUNTIF(B13:AK13,"S")</f>
        <v>6</v>
      </c>
      <c r="AN13" s="53">
        <f>COUNTIF(B13:AK13,"F")</f>
        <v>7</v>
      </c>
    </row>
    <row r="14" spans="1:40" ht="15">
      <c r="A14" s="45" t="s">
        <v>50</v>
      </c>
      <c r="B14" s="46" t="s">
        <v>45</v>
      </c>
      <c r="C14" s="48" t="s">
        <v>45</v>
      </c>
      <c r="D14" s="50" t="s">
        <v>46</v>
      </c>
      <c r="E14" s="48" t="s">
        <v>45</v>
      </c>
      <c r="F14" s="47" t="s">
        <v>44</v>
      </c>
      <c r="G14" s="50" t="s">
        <v>46</v>
      </c>
      <c r="H14" s="49" t="s">
        <v>45</v>
      </c>
      <c r="I14" s="49" t="s">
        <v>45</v>
      </c>
      <c r="J14" s="49" t="s">
        <v>45</v>
      </c>
      <c r="K14" s="49" t="s">
        <v>45</v>
      </c>
      <c r="L14" s="49" t="s">
        <v>45</v>
      </c>
      <c r="M14" s="47" t="s">
        <v>44</v>
      </c>
      <c r="N14" s="49" t="s">
        <v>45</v>
      </c>
      <c r="O14" s="49" t="s">
        <v>45</v>
      </c>
      <c r="P14" s="50" t="s">
        <v>46</v>
      </c>
      <c r="Q14" s="47" t="s">
        <v>44</v>
      </c>
      <c r="R14" s="47" t="s">
        <v>44</v>
      </c>
      <c r="S14" s="49" t="s">
        <v>45</v>
      </c>
      <c r="T14" s="47" t="s">
        <v>44</v>
      </c>
      <c r="U14" s="47" t="s">
        <v>44</v>
      </c>
      <c r="V14" s="47" t="s">
        <v>44</v>
      </c>
      <c r="W14" s="49" t="s">
        <v>45</v>
      </c>
      <c r="X14" s="50" t="s">
        <v>46</v>
      </c>
      <c r="Y14" s="50" t="s">
        <v>46</v>
      </c>
      <c r="Z14" s="49" t="s">
        <v>45</v>
      </c>
      <c r="AA14" s="49" t="s">
        <v>45</v>
      </c>
      <c r="AB14" s="47" t="s">
        <v>44</v>
      </c>
      <c r="AC14" s="49" t="s">
        <v>45</v>
      </c>
      <c r="AD14" s="49" t="s">
        <v>45</v>
      </c>
      <c r="AE14" s="49" t="s">
        <v>45</v>
      </c>
      <c r="AF14" s="47" t="s">
        <v>44</v>
      </c>
      <c r="AG14" s="47" t="s">
        <v>44</v>
      </c>
      <c r="AH14" s="47" t="s">
        <v>44</v>
      </c>
      <c r="AI14" s="47" t="s">
        <v>44</v>
      </c>
      <c r="AJ14" s="50" t="s">
        <v>46</v>
      </c>
      <c r="AK14" s="50" t="s">
        <v>46</v>
      </c>
      <c r="AL14" s="51">
        <f>COUNTIF(B14:AK14,"B")</f>
        <v>17</v>
      </c>
      <c r="AM14" s="52">
        <f>COUNTIF(B14:AK14,"S")</f>
        <v>12</v>
      </c>
      <c r="AN14" s="53">
        <f>COUNTIF(B14:AK14,"F")</f>
        <v>7</v>
      </c>
    </row>
    <row r="15" spans="1:40" ht="15">
      <c r="A15" s="45" t="s">
        <v>51</v>
      </c>
      <c r="B15" s="46" t="s">
        <v>45</v>
      </c>
      <c r="C15" s="47" t="s">
        <v>44</v>
      </c>
      <c r="D15" s="47" t="s">
        <v>44</v>
      </c>
      <c r="E15" s="47" t="s">
        <v>44</v>
      </c>
      <c r="F15" s="50" t="s">
        <v>46</v>
      </c>
      <c r="G15" s="47" t="s">
        <v>44</v>
      </c>
      <c r="H15" s="47" t="s">
        <v>44</v>
      </c>
      <c r="I15" s="50" t="s">
        <v>46</v>
      </c>
      <c r="J15" s="50" t="s">
        <v>46</v>
      </c>
      <c r="K15" s="50" t="s">
        <v>46</v>
      </c>
      <c r="L15" s="50" t="s">
        <v>46</v>
      </c>
      <c r="M15" s="50" t="s">
        <v>46</v>
      </c>
      <c r="N15" s="47" t="s">
        <v>44</v>
      </c>
      <c r="O15" s="50" t="s">
        <v>46</v>
      </c>
      <c r="P15" s="47" t="s">
        <v>44</v>
      </c>
      <c r="Q15" s="50" t="s">
        <v>46</v>
      </c>
      <c r="R15" s="47" t="s">
        <v>44</v>
      </c>
      <c r="S15" s="49" t="s">
        <v>45</v>
      </c>
      <c r="T15" s="47" t="s">
        <v>44</v>
      </c>
      <c r="U15" s="49" t="s">
        <v>45</v>
      </c>
      <c r="V15" s="49" t="s">
        <v>45</v>
      </c>
      <c r="W15" s="49" t="s">
        <v>45</v>
      </c>
      <c r="X15" s="47" t="s">
        <v>44</v>
      </c>
      <c r="Y15" s="50" t="s">
        <v>46</v>
      </c>
      <c r="Z15" s="49" t="s">
        <v>45</v>
      </c>
      <c r="AA15" s="49" t="s">
        <v>45</v>
      </c>
      <c r="AB15" s="49" t="s">
        <v>45</v>
      </c>
      <c r="AC15" s="56" t="s">
        <v>46</v>
      </c>
      <c r="AD15" s="47" t="s">
        <v>44</v>
      </c>
      <c r="AE15" s="49" t="s">
        <v>45</v>
      </c>
      <c r="AF15" s="47" t="s">
        <v>44</v>
      </c>
      <c r="AG15" s="47" t="s">
        <v>44</v>
      </c>
      <c r="AH15" s="50" t="s">
        <v>46</v>
      </c>
      <c r="AI15" s="47" t="s">
        <v>44</v>
      </c>
      <c r="AJ15" s="47" t="s">
        <v>44</v>
      </c>
      <c r="AK15" s="56"/>
      <c r="AL15" s="51">
        <f t="shared" ref="AL15:AL21" si="3">COUNTIF(B15:AJ15,"B")</f>
        <v>9</v>
      </c>
      <c r="AM15" s="52">
        <f t="shared" ref="AM15:AM21" si="4">COUNTIF(B15:AJ15,"S")</f>
        <v>15</v>
      </c>
      <c r="AN15" s="53">
        <f t="shared" ref="AN15:AN21" si="5">COUNTIF(B15:AJ15,"F")</f>
        <v>11</v>
      </c>
    </row>
    <row r="16" spans="1:40" ht="15">
      <c r="A16" s="45" t="s">
        <v>52</v>
      </c>
      <c r="B16" s="46" t="s">
        <v>45</v>
      </c>
      <c r="C16" s="47" t="s">
        <v>44</v>
      </c>
      <c r="D16" s="47" t="s">
        <v>44</v>
      </c>
      <c r="E16" s="48" t="s">
        <v>45</v>
      </c>
      <c r="F16" s="48" t="s">
        <v>45</v>
      </c>
      <c r="G16" s="48" t="s">
        <v>45</v>
      </c>
      <c r="H16" s="47" t="s">
        <v>44</v>
      </c>
      <c r="I16" s="49" t="s">
        <v>45</v>
      </c>
      <c r="J16" s="49" t="s">
        <v>45</v>
      </c>
      <c r="K16" s="49" t="s">
        <v>45</v>
      </c>
      <c r="L16" s="49" t="s">
        <v>45</v>
      </c>
      <c r="M16" s="49" t="s">
        <v>45</v>
      </c>
      <c r="N16" s="47" t="s">
        <v>44</v>
      </c>
      <c r="O16" s="49" t="s">
        <v>45</v>
      </c>
      <c r="P16" s="49" t="s">
        <v>45</v>
      </c>
      <c r="Q16" s="49" t="s">
        <v>45</v>
      </c>
      <c r="R16" s="47" t="s">
        <v>44</v>
      </c>
      <c r="S16" s="55" t="s">
        <v>46</v>
      </c>
      <c r="T16" s="49" t="s">
        <v>45</v>
      </c>
      <c r="U16" s="49" t="s">
        <v>45</v>
      </c>
      <c r="V16" s="47" t="s">
        <v>44</v>
      </c>
      <c r="W16" s="47" t="s">
        <v>44</v>
      </c>
      <c r="X16" s="47" t="s">
        <v>44</v>
      </c>
      <c r="Y16" s="49" t="s">
        <v>45</v>
      </c>
      <c r="Z16" s="55" t="s">
        <v>46</v>
      </c>
      <c r="AA16" s="49" t="s">
        <v>45</v>
      </c>
      <c r="AB16" s="47" t="s">
        <v>44</v>
      </c>
      <c r="AC16" s="47" t="s">
        <v>44</v>
      </c>
      <c r="AD16" s="47" t="s">
        <v>44</v>
      </c>
      <c r="AE16" s="49" t="s">
        <v>45</v>
      </c>
      <c r="AF16" s="49" t="s">
        <v>45</v>
      </c>
      <c r="AG16" s="47" t="s">
        <v>44</v>
      </c>
      <c r="AH16" s="49" t="s">
        <v>45</v>
      </c>
      <c r="AI16" s="49" t="s">
        <v>45</v>
      </c>
      <c r="AJ16" s="49" t="s">
        <v>45</v>
      </c>
      <c r="AK16" s="56"/>
      <c r="AL16" s="51">
        <f t="shared" si="3"/>
        <v>21</v>
      </c>
      <c r="AM16" s="52">
        <f t="shared" si="4"/>
        <v>12</v>
      </c>
      <c r="AN16" s="53">
        <f t="shared" si="5"/>
        <v>2</v>
      </c>
    </row>
    <row r="17" spans="1:40" ht="15">
      <c r="A17" s="45" t="s">
        <v>53</v>
      </c>
      <c r="B17" s="46" t="s">
        <v>45</v>
      </c>
      <c r="C17" s="50" t="s">
        <v>46</v>
      </c>
      <c r="D17" s="48" t="s">
        <v>45</v>
      </c>
      <c r="E17" s="48" t="s">
        <v>45</v>
      </c>
      <c r="F17" s="48" t="s">
        <v>45</v>
      </c>
      <c r="G17" s="50" t="s">
        <v>46</v>
      </c>
      <c r="H17" s="49" t="s">
        <v>45</v>
      </c>
      <c r="I17" s="49" t="s">
        <v>45</v>
      </c>
      <c r="J17" s="47" t="s">
        <v>44</v>
      </c>
      <c r="K17" s="49" t="s">
        <v>45</v>
      </c>
      <c r="L17" s="47" t="s">
        <v>44</v>
      </c>
      <c r="M17" s="47" t="s">
        <v>44</v>
      </c>
      <c r="N17" s="47" t="s">
        <v>44</v>
      </c>
      <c r="O17" s="49" t="s">
        <v>45</v>
      </c>
      <c r="P17" s="49" t="s">
        <v>45</v>
      </c>
      <c r="Q17" s="50" t="s">
        <v>46</v>
      </c>
      <c r="R17" s="49" t="s">
        <v>45</v>
      </c>
      <c r="S17" s="47" t="s">
        <v>44</v>
      </c>
      <c r="T17" s="47" t="s">
        <v>44</v>
      </c>
      <c r="U17" s="47" t="s">
        <v>44</v>
      </c>
      <c r="V17" s="49" t="s">
        <v>45</v>
      </c>
      <c r="W17" s="47" t="s">
        <v>44</v>
      </c>
      <c r="X17" s="49" t="s">
        <v>45</v>
      </c>
      <c r="Y17" s="49" t="s">
        <v>45</v>
      </c>
      <c r="Z17" s="55" t="s">
        <v>46</v>
      </c>
      <c r="AA17" s="49" t="s">
        <v>45</v>
      </c>
      <c r="AB17" s="49" t="s">
        <v>45</v>
      </c>
      <c r="AC17" s="56" t="s">
        <v>46</v>
      </c>
      <c r="AD17" s="49" t="s">
        <v>45</v>
      </c>
      <c r="AE17" s="49" t="s">
        <v>45</v>
      </c>
      <c r="AF17" s="47" t="s">
        <v>44</v>
      </c>
      <c r="AG17" s="47" t="s">
        <v>44</v>
      </c>
      <c r="AH17" s="49" t="s">
        <v>45</v>
      </c>
      <c r="AI17" s="49" t="s">
        <v>45</v>
      </c>
      <c r="AJ17" s="50" t="s">
        <v>46</v>
      </c>
      <c r="AK17" s="56"/>
      <c r="AL17" s="51">
        <f t="shared" si="3"/>
        <v>19</v>
      </c>
      <c r="AM17" s="52">
        <f t="shared" si="4"/>
        <v>10</v>
      </c>
      <c r="AN17" s="53">
        <f t="shared" si="5"/>
        <v>6</v>
      </c>
    </row>
    <row r="18" spans="1:40" ht="15">
      <c r="A18" s="45" t="s">
        <v>54</v>
      </c>
      <c r="B18" s="46" t="s">
        <v>45</v>
      </c>
      <c r="C18" s="47" t="s">
        <v>44</v>
      </c>
      <c r="D18" s="48" t="s">
        <v>45</v>
      </c>
      <c r="E18" s="48" t="s">
        <v>45</v>
      </c>
      <c r="F18" s="50" t="s">
        <v>46</v>
      </c>
      <c r="G18" s="48" t="s">
        <v>45</v>
      </c>
      <c r="H18" s="49" t="s">
        <v>45</v>
      </c>
      <c r="I18" s="49" t="s">
        <v>45</v>
      </c>
      <c r="J18" s="47" t="s">
        <v>44</v>
      </c>
      <c r="K18" s="47" t="s">
        <v>44</v>
      </c>
      <c r="L18" s="47" t="s">
        <v>44</v>
      </c>
      <c r="M18" s="49" t="s">
        <v>45</v>
      </c>
      <c r="N18" s="47" t="s">
        <v>44</v>
      </c>
      <c r="O18" s="50" t="s">
        <v>46</v>
      </c>
      <c r="P18" s="47" t="s">
        <v>44</v>
      </c>
      <c r="Q18" s="50" t="s">
        <v>46</v>
      </c>
      <c r="R18" s="50" t="s">
        <v>46</v>
      </c>
      <c r="S18" s="49" t="s">
        <v>45</v>
      </c>
      <c r="T18" s="49" t="s">
        <v>45</v>
      </c>
      <c r="U18" s="47" t="s">
        <v>44</v>
      </c>
      <c r="V18" s="50" t="s">
        <v>46</v>
      </c>
      <c r="W18" s="47" t="s">
        <v>44</v>
      </c>
      <c r="X18" s="47" t="s">
        <v>44</v>
      </c>
      <c r="Y18" s="55" t="s">
        <v>46</v>
      </c>
      <c r="Z18" s="49" t="s">
        <v>45</v>
      </c>
      <c r="AA18" s="49" t="s">
        <v>45</v>
      </c>
      <c r="AB18" s="55" t="s">
        <v>46</v>
      </c>
      <c r="AC18" s="49" t="s">
        <v>45</v>
      </c>
      <c r="AD18" s="47" t="s">
        <v>44</v>
      </c>
      <c r="AE18" s="49" t="s">
        <v>45</v>
      </c>
      <c r="AF18" s="49" t="s">
        <v>45</v>
      </c>
      <c r="AG18" s="47" t="s">
        <v>44</v>
      </c>
      <c r="AH18" s="49" t="s">
        <v>45</v>
      </c>
      <c r="AI18" s="49" t="s">
        <v>45</v>
      </c>
      <c r="AJ18" s="47" t="s">
        <v>44</v>
      </c>
      <c r="AK18" s="56"/>
      <c r="AL18" s="51">
        <f t="shared" si="3"/>
        <v>16</v>
      </c>
      <c r="AM18" s="52">
        <f t="shared" si="4"/>
        <v>12</v>
      </c>
      <c r="AN18" s="53">
        <f t="shared" si="5"/>
        <v>7</v>
      </c>
    </row>
    <row r="19" spans="1:40" ht="15">
      <c r="A19" s="45" t="s">
        <v>55</v>
      </c>
      <c r="B19" s="46" t="s">
        <v>45</v>
      </c>
      <c r="C19" s="47" t="s">
        <v>44</v>
      </c>
      <c r="D19" s="50" t="s">
        <v>46</v>
      </c>
      <c r="E19" s="47" t="s">
        <v>44</v>
      </c>
      <c r="F19" s="48" t="s">
        <v>45</v>
      </c>
      <c r="G19" s="48" t="s">
        <v>45</v>
      </c>
      <c r="H19" s="49" t="s">
        <v>45</v>
      </c>
      <c r="I19" s="47" t="s">
        <v>44</v>
      </c>
      <c r="J19" s="49" t="s">
        <v>45</v>
      </c>
      <c r="K19" s="47" t="s">
        <v>44</v>
      </c>
      <c r="L19" s="47" t="s">
        <v>44</v>
      </c>
      <c r="M19" s="49" t="s">
        <v>45</v>
      </c>
      <c r="N19" s="47" t="s">
        <v>44</v>
      </c>
      <c r="O19" s="49" t="s">
        <v>45</v>
      </c>
      <c r="P19" s="50" t="s">
        <v>46</v>
      </c>
      <c r="Q19" s="47" t="s">
        <v>44</v>
      </c>
      <c r="R19" s="49" t="s">
        <v>45</v>
      </c>
      <c r="S19" s="47" t="s">
        <v>44</v>
      </c>
      <c r="T19" s="49" t="s">
        <v>45</v>
      </c>
      <c r="U19" s="50" t="s">
        <v>46</v>
      </c>
      <c r="V19" s="47" t="s">
        <v>44</v>
      </c>
      <c r="W19" s="49" t="s">
        <v>45</v>
      </c>
      <c r="X19" s="49" t="s">
        <v>45</v>
      </c>
      <c r="Y19" s="49" t="s">
        <v>45</v>
      </c>
      <c r="Z19" s="49" t="s">
        <v>45</v>
      </c>
      <c r="AA19" s="47" t="s">
        <v>44</v>
      </c>
      <c r="AB19" s="49" t="s">
        <v>45</v>
      </c>
      <c r="AC19" s="49" t="s">
        <v>45</v>
      </c>
      <c r="AD19" s="47" t="s">
        <v>44</v>
      </c>
      <c r="AE19" s="47" t="s">
        <v>44</v>
      </c>
      <c r="AF19" s="49" t="s">
        <v>45</v>
      </c>
      <c r="AG19" s="49" t="s">
        <v>45</v>
      </c>
      <c r="AH19" s="49" t="s">
        <v>45</v>
      </c>
      <c r="AI19" s="49" t="s">
        <v>45</v>
      </c>
      <c r="AJ19" s="47" t="s">
        <v>45</v>
      </c>
      <c r="AK19" s="56"/>
      <c r="AL19" s="51">
        <f t="shared" si="3"/>
        <v>20</v>
      </c>
      <c r="AM19" s="52">
        <f t="shared" si="4"/>
        <v>12</v>
      </c>
      <c r="AN19" s="53">
        <f t="shared" si="5"/>
        <v>3</v>
      </c>
    </row>
    <row r="20" spans="1:40" ht="15">
      <c r="A20" s="45" t="s">
        <v>56</v>
      </c>
      <c r="B20" s="57" t="s">
        <v>46</v>
      </c>
      <c r="C20" s="48" t="s">
        <v>45</v>
      </c>
      <c r="D20" s="47" t="s">
        <v>44</v>
      </c>
      <c r="E20" s="48" t="s">
        <v>45</v>
      </c>
      <c r="F20" s="50" t="s">
        <v>46</v>
      </c>
      <c r="G20" s="47" t="s">
        <v>44</v>
      </c>
      <c r="H20" s="50" t="s">
        <v>46</v>
      </c>
      <c r="I20" s="49" t="s">
        <v>45</v>
      </c>
      <c r="J20" s="47" t="s">
        <v>44</v>
      </c>
      <c r="K20" s="47" t="s">
        <v>44</v>
      </c>
      <c r="L20" s="50" t="s">
        <v>46</v>
      </c>
      <c r="M20" s="47" t="s">
        <v>44</v>
      </c>
      <c r="N20" s="49" t="s">
        <v>45</v>
      </c>
      <c r="O20" s="47" t="s">
        <v>44</v>
      </c>
      <c r="P20" s="47" t="s">
        <v>44</v>
      </c>
      <c r="Q20" s="49" t="s">
        <v>45</v>
      </c>
      <c r="R20" s="49" t="s">
        <v>45</v>
      </c>
      <c r="S20" s="50" t="s">
        <v>46</v>
      </c>
      <c r="T20" s="49" t="s">
        <v>45</v>
      </c>
      <c r="U20" s="49" t="s">
        <v>45</v>
      </c>
      <c r="V20" s="50" t="s">
        <v>46</v>
      </c>
      <c r="W20" s="49" t="s">
        <v>45</v>
      </c>
      <c r="X20" s="49" t="s">
        <v>45</v>
      </c>
      <c r="Y20" s="47" t="s">
        <v>44</v>
      </c>
      <c r="Z20" s="49" t="s">
        <v>45</v>
      </c>
      <c r="AA20" s="49" t="s">
        <v>45</v>
      </c>
      <c r="AB20" s="49" t="s">
        <v>45</v>
      </c>
      <c r="AC20" s="47" t="s">
        <v>44</v>
      </c>
      <c r="AD20" s="47" t="s">
        <v>44</v>
      </c>
      <c r="AE20" s="49" t="s">
        <v>45</v>
      </c>
      <c r="AF20" s="47" t="s">
        <v>44</v>
      </c>
      <c r="AG20" s="47" t="s">
        <v>44</v>
      </c>
      <c r="AH20" s="50" t="s">
        <v>46</v>
      </c>
      <c r="AI20" s="47" t="s">
        <v>44</v>
      </c>
      <c r="AJ20" s="47" t="s">
        <v>44</v>
      </c>
      <c r="AK20" s="56"/>
      <c r="AL20" s="51">
        <f t="shared" si="3"/>
        <v>14</v>
      </c>
      <c r="AM20" s="52">
        <f t="shared" si="4"/>
        <v>14</v>
      </c>
      <c r="AN20" s="53">
        <f t="shared" si="5"/>
        <v>7</v>
      </c>
    </row>
    <row r="21" spans="1:40" ht="16" thickBot="1">
      <c r="A21" s="58" t="s">
        <v>57</v>
      </c>
      <c r="B21" s="59" t="s">
        <v>44</v>
      </c>
      <c r="C21" s="60" t="s">
        <v>46</v>
      </c>
      <c r="D21" s="60" t="s">
        <v>46</v>
      </c>
      <c r="E21" s="61" t="s">
        <v>45</v>
      </c>
      <c r="F21" s="62" t="s">
        <v>44</v>
      </c>
      <c r="G21" s="61" t="s">
        <v>45</v>
      </c>
      <c r="H21" s="63" t="s">
        <v>45</v>
      </c>
      <c r="I21" s="60" t="s">
        <v>46</v>
      </c>
      <c r="J21" s="63" t="s">
        <v>45</v>
      </c>
      <c r="K21" s="63" t="s">
        <v>45</v>
      </c>
      <c r="L21" s="62" t="s">
        <v>44</v>
      </c>
      <c r="M21" s="63" t="s">
        <v>45</v>
      </c>
      <c r="N21" s="63" t="s">
        <v>45</v>
      </c>
      <c r="O21" s="63" t="s">
        <v>45</v>
      </c>
      <c r="P21" s="63" t="s">
        <v>45</v>
      </c>
      <c r="Q21" s="63" t="s">
        <v>45</v>
      </c>
      <c r="R21" s="63" t="s">
        <v>45</v>
      </c>
      <c r="S21" s="63" t="s">
        <v>45</v>
      </c>
      <c r="T21" s="63" t="s">
        <v>45</v>
      </c>
      <c r="U21" s="63" t="s">
        <v>45</v>
      </c>
      <c r="V21" s="62" t="s">
        <v>44</v>
      </c>
      <c r="W21" s="63" t="s">
        <v>45</v>
      </c>
      <c r="X21" s="62" t="s">
        <v>44</v>
      </c>
      <c r="Y21" s="63" t="s">
        <v>45</v>
      </c>
      <c r="Z21" s="63" t="s">
        <v>45</v>
      </c>
      <c r="AA21" s="63" t="s">
        <v>45</v>
      </c>
      <c r="AB21" s="63" t="s">
        <v>45</v>
      </c>
      <c r="AC21" s="62" t="s">
        <v>44</v>
      </c>
      <c r="AD21" s="60" t="s">
        <v>46</v>
      </c>
      <c r="AE21" s="63" t="s">
        <v>45</v>
      </c>
      <c r="AF21" s="63" t="s">
        <v>45</v>
      </c>
      <c r="AG21" s="62" t="s">
        <v>44</v>
      </c>
      <c r="AH21" s="63" t="s">
        <v>45</v>
      </c>
      <c r="AI21" s="60" t="s">
        <v>46</v>
      </c>
      <c r="AJ21" s="63" t="s">
        <v>45</v>
      </c>
      <c r="AK21" s="64"/>
      <c r="AL21" s="65">
        <f t="shared" si="3"/>
        <v>23</v>
      </c>
      <c r="AM21" s="66">
        <f t="shared" si="4"/>
        <v>7</v>
      </c>
      <c r="AN21" s="67">
        <f t="shared" si="5"/>
        <v>5</v>
      </c>
    </row>
    <row r="22" spans="1:40" ht="13" thickBot="1">
      <c r="A22" s="3"/>
      <c r="B22" s="3"/>
      <c r="C22" s="22"/>
      <c r="D22" s="23"/>
      <c r="E22" s="24"/>
      <c r="F22" s="25"/>
      <c r="G22" s="24"/>
      <c r="H22" s="24"/>
      <c r="I22" s="23"/>
      <c r="J22" s="24"/>
      <c r="K22" s="24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4"/>
      <c r="X22" s="25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6"/>
      <c r="AM22" s="26"/>
      <c r="AN22" s="26"/>
    </row>
    <row r="23" spans="1:40" ht="16" thickBot="1">
      <c r="A23" s="151" t="s">
        <v>58</v>
      </c>
      <c r="B23" s="151"/>
      <c r="C23" s="152"/>
      <c r="D23" s="152"/>
      <c r="E23" s="152"/>
      <c r="F23" s="153" t="s">
        <v>59</v>
      </c>
      <c r="G23" s="154"/>
      <c r="H23" s="154"/>
      <c r="I23" s="154"/>
      <c r="J23" s="154"/>
      <c r="K23" s="154"/>
      <c r="L23" s="155"/>
      <c r="M23" s="156" t="s">
        <v>31</v>
      </c>
      <c r="N23" s="157"/>
      <c r="O23" s="157"/>
      <c r="P23" s="157"/>
      <c r="Q23" s="157"/>
      <c r="R23" s="157"/>
      <c r="S23" s="158"/>
    </row>
    <row r="24" spans="1:40">
      <c r="A24" s="159"/>
      <c r="B24" s="159"/>
      <c r="C24" s="160"/>
      <c r="D24" s="160"/>
      <c r="E24" s="160"/>
      <c r="F24" s="161"/>
      <c r="G24" s="162"/>
      <c r="H24" s="162"/>
      <c r="I24" s="162"/>
      <c r="J24" s="162"/>
      <c r="K24" s="162"/>
      <c r="L24" s="163"/>
      <c r="M24" s="162"/>
      <c r="N24" s="162"/>
      <c r="O24" s="162"/>
      <c r="P24" s="162"/>
      <c r="Q24" s="162"/>
      <c r="R24" s="162"/>
      <c r="S24" s="163"/>
    </row>
    <row r="25" spans="1:40" ht="15">
      <c r="A25" s="45" t="s">
        <v>43</v>
      </c>
      <c r="B25" s="45"/>
      <c r="C25" s="137">
        <f>(AL10*100)/36</f>
        <v>55.555555555555557</v>
      </c>
      <c r="D25" s="137"/>
      <c r="E25" s="4"/>
      <c r="F25" s="138" t="s">
        <v>43</v>
      </c>
      <c r="G25" s="139"/>
      <c r="H25" s="139"/>
      <c r="I25" s="139"/>
      <c r="J25" s="140">
        <f>(AM10*100)/36</f>
        <v>36.111111111111114</v>
      </c>
      <c r="K25" s="140"/>
      <c r="L25" s="70"/>
      <c r="M25" s="141" t="s">
        <v>43</v>
      </c>
      <c r="N25" s="139"/>
      <c r="O25" s="139"/>
      <c r="P25" s="139"/>
      <c r="Q25" s="142">
        <f>(AN10*100)/36</f>
        <v>8.3333333333333339</v>
      </c>
      <c r="R25" s="142"/>
      <c r="S25" s="20"/>
    </row>
    <row r="26" spans="1:40" ht="15">
      <c r="A26" s="45" t="s">
        <v>47</v>
      </c>
      <c r="B26" s="45"/>
      <c r="C26" s="149">
        <f>(AL11*100)/36</f>
        <v>50</v>
      </c>
      <c r="D26" s="150"/>
      <c r="E26" s="4"/>
      <c r="F26" s="138" t="s">
        <v>47</v>
      </c>
      <c r="G26" s="139"/>
      <c r="H26" s="139"/>
      <c r="I26" s="139"/>
      <c r="J26" s="140">
        <f t="shared" ref="J26:J27" si="6">(AM11*100)/36</f>
        <v>27.777777777777779</v>
      </c>
      <c r="K26" s="140"/>
      <c r="L26" s="70"/>
      <c r="M26" s="141" t="s">
        <v>47</v>
      </c>
      <c r="N26" s="139"/>
      <c r="O26" s="139"/>
      <c r="P26" s="139"/>
      <c r="Q26" s="142">
        <f t="shared" ref="Q26:Q27" si="7">(AN11*100)/36</f>
        <v>22.222222222222221</v>
      </c>
      <c r="R26" s="142"/>
      <c r="S26" s="20"/>
    </row>
    <row r="27" spans="1:40" ht="15">
      <c r="A27" s="45" t="s">
        <v>48</v>
      </c>
      <c r="B27" s="45"/>
      <c r="C27" s="149">
        <f>(AL12*100)/36</f>
        <v>47.222222222222221</v>
      </c>
      <c r="D27" s="150"/>
      <c r="E27" s="4"/>
      <c r="F27" s="138" t="s">
        <v>48</v>
      </c>
      <c r="G27" s="139"/>
      <c r="H27" s="139"/>
      <c r="I27" s="139"/>
      <c r="J27" s="140">
        <f t="shared" si="6"/>
        <v>36.111111111111114</v>
      </c>
      <c r="K27" s="140"/>
      <c r="L27" s="70"/>
      <c r="M27" s="141" t="s">
        <v>48</v>
      </c>
      <c r="N27" s="139"/>
      <c r="O27" s="139"/>
      <c r="P27" s="139"/>
      <c r="Q27" s="142">
        <f t="shared" si="7"/>
        <v>16.666666666666668</v>
      </c>
      <c r="R27" s="142"/>
      <c r="S27" s="20"/>
    </row>
    <row r="28" spans="1:40" ht="15">
      <c r="A28" s="45" t="s">
        <v>49</v>
      </c>
      <c r="B28" s="45"/>
      <c r="C28" s="137">
        <f>(AL13*100)/36</f>
        <v>63.888888888888886</v>
      </c>
      <c r="D28" s="137"/>
      <c r="E28" s="4"/>
      <c r="F28" s="138" t="s">
        <v>49</v>
      </c>
      <c r="G28" s="139"/>
      <c r="H28" s="139"/>
      <c r="I28" s="139"/>
      <c r="J28" s="140">
        <f>(AM13*100)/36</f>
        <v>16.666666666666668</v>
      </c>
      <c r="K28" s="140"/>
      <c r="L28" s="70"/>
      <c r="M28" s="141" t="s">
        <v>49</v>
      </c>
      <c r="N28" s="139"/>
      <c r="O28" s="139"/>
      <c r="P28" s="139"/>
      <c r="Q28" s="142">
        <f>(AN13*100)/36</f>
        <v>19.444444444444443</v>
      </c>
      <c r="R28" s="142"/>
      <c r="S28" s="20"/>
    </row>
    <row r="29" spans="1:40" ht="15">
      <c r="A29" s="45" t="s">
        <v>50</v>
      </c>
      <c r="B29" s="45"/>
      <c r="C29" s="137">
        <f>(AL14*100)/36</f>
        <v>47.222222222222221</v>
      </c>
      <c r="D29" s="137"/>
      <c r="E29" s="4"/>
      <c r="F29" s="138" t="s">
        <v>50</v>
      </c>
      <c r="G29" s="139"/>
      <c r="H29" s="139"/>
      <c r="I29" s="139"/>
      <c r="J29" s="140">
        <f>(AM14*100)/36</f>
        <v>33.333333333333336</v>
      </c>
      <c r="K29" s="140"/>
      <c r="L29" s="70"/>
      <c r="M29" s="141" t="s">
        <v>50</v>
      </c>
      <c r="N29" s="139"/>
      <c r="O29" s="139"/>
      <c r="P29" s="139"/>
      <c r="Q29" s="142">
        <f>(AN14*100)/36</f>
        <v>19.444444444444443</v>
      </c>
      <c r="R29" s="142"/>
      <c r="S29" s="20"/>
    </row>
    <row r="30" spans="1:40" ht="15">
      <c r="A30" s="45" t="s">
        <v>51</v>
      </c>
      <c r="B30" s="45"/>
      <c r="C30" s="137">
        <f t="shared" ref="C30:C36" si="8">(AL15*100)/35</f>
        <v>25.714285714285715</v>
      </c>
      <c r="D30" s="137"/>
      <c r="E30" s="4"/>
      <c r="F30" s="138" t="s">
        <v>51</v>
      </c>
      <c r="G30" s="139"/>
      <c r="H30" s="139"/>
      <c r="I30" s="139"/>
      <c r="J30" s="140">
        <f t="shared" ref="J30:J36" si="9">(AM15*100)/35</f>
        <v>42.857142857142854</v>
      </c>
      <c r="K30" s="140"/>
      <c r="L30" s="70"/>
      <c r="M30" s="141" t="s">
        <v>51</v>
      </c>
      <c r="N30" s="139"/>
      <c r="O30" s="139"/>
      <c r="P30" s="139"/>
      <c r="Q30" s="142">
        <f t="shared" ref="Q30:Q36" si="10">(AN15*100)/35</f>
        <v>31.428571428571427</v>
      </c>
      <c r="R30" s="142"/>
      <c r="S30" s="20"/>
    </row>
    <row r="31" spans="1:40" ht="15">
      <c r="A31" s="45" t="s">
        <v>52</v>
      </c>
      <c r="B31" s="45"/>
      <c r="C31" s="137">
        <f t="shared" si="8"/>
        <v>60</v>
      </c>
      <c r="D31" s="137"/>
      <c r="E31" s="4"/>
      <c r="F31" s="138" t="s">
        <v>52</v>
      </c>
      <c r="G31" s="139"/>
      <c r="H31" s="139"/>
      <c r="I31" s="139"/>
      <c r="J31" s="140">
        <f t="shared" si="9"/>
        <v>34.285714285714285</v>
      </c>
      <c r="K31" s="140"/>
      <c r="L31" s="70"/>
      <c r="M31" s="141" t="s">
        <v>52</v>
      </c>
      <c r="N31" s="139"/>
      <c r="O31" s="139"/>
      <c r="P31" s="139"/>
      <c r="Q31" s="142">
        <f t="shared" si="10"/>
        <v>5.7142857142857144</v>
      </c>
      <c r="R31" s="142"/>
      <c r="S31" s="20"/>
    </row>
    <row r="32" spans="1:40" ht="15">
      <c r="A32" s="45" t="s">
        <v>53</v>
      </c>
      <c r="B32" s="45"/>
      <c r="C32" s="137">
        <f t="shared" si="8"/>
        <v>54.285714285714285</v>
      </c>
      <c r="D32" s="137"/>
      <c r="E32" s="4"/>
      <c r="F32" s="138" t="s">
        <v>53</v>
      </c>
      <c r="G32" s="139"/>
      <c r="H32" s="139"/>
      <c r="I32" s="139"/>
      <c r="J32" s="140">
        <f t="shared" si="9"/>
        <v>28.571428571428573</v>
      </c>
      <c r="K32" s="140"/>
      <c r="L32" s="70"/>
      <c r="M32" s="141" t="s">
        <v>53</v>
      </c>
      <c r="N32" s="139"/>
      <c r="O32" s="139"/>
      <c r="P32" s="139"/>
      <c r="Q32" s="142">
        <f t="shared" si="10"/>
        <v>17.142857142857142</v>
      </c>
      <c r="R32" s="142"/>
      <c r="S32" s="20"/>
    </row>
    <row r="33" spans="1:19" ht="15">
      <c r="A33" s="45" t="s">
        <v>54</v>
      </c>
      <c r="B33" s="45"/>
      <c r="C33" s="137">
        <f t="shared" si="8"/>
        <v>45.714285714285715</v>
      </c>
      <c r="D33" s="137"/>
      <c r="E33" s="4"/>
      <c r="F33" s="138" t="s">
        <v>54</v>
      </c>
      <c r="G33" s="139"/>
      <c r="H33" s="139"/>
      <c r="I33" s="139"/>
      <c r="J33" s="140">
        <f t="shared" si="9"/>
        <v>34.285714285714285</v>
      </c>
      <c r="K33" s="140"/>
      <c r="L33" s="70"/>
      <c r="M33" s="141" t="s">
        <v>54</v>
      </c>
      <c r="N33" s="139"/>
      <c r="O33" s="139"/>
      <c r="P33" s="139"/>
      <c r="Q33" s="142">
        <f t="shared" si="10"/>
        <v>20</v>
      </c>
      <c r="R33" s="142"/>
      <c r="S33" s="20"/>
    </row>
    <row r="34" spans="1:19" ht="15">
      <c r="A34" s="45" t="s">
        <v>55</v>
      </c>
      <c r="B34" s="45"/>
      <c r="C34" s="137">
        <f t="shared" si="8"/>
        <v>57.142857142857146</v>
      </c>
      <c r="D34" s="137"/>
      <c r="E34" s="4"/>
      <c r="F34" s="138" t="s">
        <v>55</v>
      </c>
      <c r="G34" s="139"/>
      <c r="H34" s="139"/>
      <c r="I34" s="139"/>
      <c r="J34" s="140">
        <f t="shared" si="9"/>
        <v>34.285714285714285</v>
      </c>
      <c r="K34" s="140"/>
      <c r="L34" s="70"/>
      <c r="M34" s="141" t="s">
        <v>55</v>
      </c>
      <c r="N34" s="139"/>
      <c r="O34" s="139"/>
      <c r="P34" s="139"/>
      <c r="Q34" s="142">
        <f t="shared" si="10"/>
        <v>8.5714285714285712</v>
      </c>
      <c r="R34" s="142"/>
      <c r="S34" s="20"/>
    </row>
    <row r="35" spans="1:19" ht="15">
      <c r="A35" s="45" t="s">
        <v>56</v>
      </c>
      <c r="B35" s="45"/>
      <c r="C35" s="137">
        <f t="shared" si="8"/>
        <v>40</v>
      </c>
      <c r="D35" s="137"/>
      <c r="E35" s="4"/>
      <c r="F35" s="138" t="s">
        <v>56</v>
      </c>
      <c r="G35" s="139"/>
      <c r="H35" s="139"/>
      <c r="I35" s="139"/>
      <c r="J35" s="140">
        <f t="shared" si="9"/>
        <v>40</v>
      </c>
      <c r="K35" s="140"/>
      <c r="L35" s="70"/>
      <c r="M35" s="141" t="s">
        <v>56</v>
      </c>
      <c r="N35" s="139"/>
      <c r="O35" s="139"/>
      <c r="P35" s="139"/>
      <c r="Q35" s="142">
        <f t="shared" si="10"/>
        <v>20</v>
      </c>
      <c r="R35" s="142"/>
      <c r="S35" s="20"/>
    </row>
    <row r="36" spans="1:19" ht="16" thickBot="1">
      <c r="A36" s="58" t="s">
        <v>57</v>
      </c>
      <c r="B36" s="58"/>
      <c r="C36" s="143">
        <f t="shared" si="8"/>
        <v>65.714285714285708</v>
      </c>
      <c r="D36" s="143"/>
      <c r="E36" s="71"/>
      <c r="F36" s="144" t="s">
        <v>57</v>
      </c>
      <c r="G36" s="145"/>
      <c r="H36" s="145"/>
      <c r="I36" s="145"/>
      <c r="J36" s="146">
        <f t="shared" si="9"/>
        <v>20</v>
      </c>
      <c r="K36" s="146"/>
      <c r="L36" s="72"/>
      <c r="M36" s="147" t="s">
        <v>57</v>
      </c>
      <c r="N36" s="145"/>
      <c r="O36" s="145"/>
      <c r="P36" s="145"/>
      <c r="Q36" s="148">
        <f t="shared" si="10"/>
        <v>14.285714285714286</v>
      </c>
      <c r="R36" s="148"/>
      <c r="S36" s="21"/>
    </row>
  </sheetData>
  <mergeCells count="66">
    <mergeCell ref="A23:E23"/>
    <mergeCell ref="F23:L23"/>
    <mergeCell ref="M23:S23"/>
    <mergeCell ref="A24:E24"/>
    <mergeCell ref="F24:L24"/>
    <mergeCell ref="M24:S24"/>
    <mergeCell ref="C26:D26"/>
    <mergeCell ref="F26:I26"/>
    <mergeCell ref="J26:K26"/>
    <mergeCell ref="M26:P26"/>
    <mergeCell ref="Q26:R26"/>
    <mergeCell ref="C25:D25"/>
    <mergeCell ref="F25:I25"/>
    <mergeCell ref="J25:K25"/>
    <mergeCell ref="M25:P25"/>
    <mergeCell ref="Q25:R25"/>
    <mergeCell ref="C28:D28"/>
    <mergeCell ref="F28:I28"/>
    <mergeCell ref="J28:K28"/>
    <mergeCell ref="M28:P28"/>
    <mergeCell ref="Q28:R28"/>
    <mergeCell ref="C27:D27"/>
    <mergeCell ref="F27:I27"/>
    <mergeCell ref="J27:K27"/>
    <mergeCell ref="M27:P27"/>
    <mergeCell ref="Q27:R27"/>
    <mergeCell ref="C30:D30"/>
    <mergeCell ref="F30:I30"/>
    <mergeCell ref="J30:K30"/>
    <mergeCell ref="M30:P30"/>
    <mergeCell ref="Q30:R30"/>
    <mergeCell ref="C29:D29"/>
    <mergeCell ref="F29:I29"/>
    <mergeCell ref="J29:K29"/>
    <mergeCell ref="M29:P29"/>
    <mergeCell ref="Q29:R29"/>
    <mergeCell ref="C32:D32"/>
    <mergeCell ref="F32:I32"/>
    <mergeCell ref="J32:K32"/>
    <mergeCell ref="M32:P32"/>
    <mergeCell ref="Q32:R32"/>
    <mergeCell ref="C31:D31"/>
    <mergeCell ref="F31:I31"/>
    <mergeCell ref="J31:K31"/>
    <mergeCell ref="M31:P31"/>
    <mergeCell ref="Q31:R31"/>
    <mergeCell ref="C34:D34"/>
    <mergeCell ref="F34:I34"/>
    <mergeCell ref="J34:K34"/>
    <mergeCell ref="M34:P34"/>
    <mergeCell ref="Q34:R34"/>
    <mergeCell ref="C33:D33"/>
    <mergeCell ref="F33:I33"/>
    <mergeCell ref="J33:K33"/>
    <mergeCell ref="M33:P33"/>
    <mergeCell ref="Q33:R33"/>
    <mergeCell ref="C36:D36"/>
    <mergeCell ref="F36:I36"/>
    <mergeCell ref="J36:K36"/>
    <mergeCell ref="M36:P36"/>
    <mergeCell ref="Q36:R36"/>
    <mergeCell ref="C35:D35"/>
    <mergeCell ref="F35:I35"/>
    <mergeCell ref="J35:K35"/>
    <mergeCell ref="M35:P35"/>
    <mergeCell ref="Q35:R35"/>
  </mergeCells>
  <pageMargins left="0.75" right="0.75" top="1" bottom="1" header="0.5" footer="0.5"/>
  <ignoredErrors>
    <ignoredError sqref="C28" formula="1"/>
    <ignoredError sqref="V9:AE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V48"/>
  <sheetViews>
    <sheetView zoomScale="125" zoomScaleNormal="125" zoomScalePageLayoutView="125" workbookViewId="0">
      <selection activeCell="J4" sqref="J4"/>
    </sheetView>
  </sheetViews>
  <sheetFormatPr baseColWidth="10" defaultColWidth="8.83203125" defaultRowHeight="12" x14ac:dyDescent="0"/>
  <cols>
    <col min="1" max="1" width="9.33203125" customWidth="1"/>
    <col min="2" max="2" width="18.5" customWidth="1"/>
    <col min="3" max="4" width="22.1640625" customWidth="1"/>
    <col min="5" max="6" width="20.6640625" customWidth="1"/>
    <col min="7" max="7" width="8.33203125" customWidth="1"/>
    <col min="8" max="8" width="9.5" customWidth="1"/>
  </cols>
  <sheetData>
    <row r="1" spans="1:22" ht="26">
      <c r="A1" s="113" t="s">
        <v>17</v>
      </c>
      <c r="B1" s="114"/>
      <c r="C1" s="4"/>
      <c r="D1" s="4"/>
      <c r="E1" s="4"/>
      <c r="F1" s="4"/>
      <c r="G1" s="4"/>
      <c r="H1" s="12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4"/>
      <c r="C2" s="4"/>
      <c r="D2" s="4"/>
      <c r="E2" s="4"/>
      <c r="F2" s="4"/>
      <c r="G2" s="4"/>
      <c r="H2" s="1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115" t="s">
        <v>0</v>
      </c>
      <c r="B3" s="116" t="s">
        <v>12</v>
      </c>
      <c r="C3" s="116" t="s">
        <v>9</v>
      </c>
      <c r="D3" s="116" t="s">
        <v>10</v>
      </c>
      <c r="E3" s="116" t="s">
        <v>5</v>
      </c>
      <c r="F3" s="116" t="s">
        <v>11</v>
      </c>
      <c r="G3" s="4"/>
      <c r="H3" s="12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12" t="s">
        <v>86</v>
      </c>
      <c r="B4" s="13">
        <v>42022</v>
      </c>
      <c r="C4" s="14">
        <v>100</v>
      </c>
      <c r="D4" s="14">
        <v>300</v>
      </c>
      <c r="E4" s="14">
        <v>350</v>
      </c>
      <c r="F4" s="120">
        <f>IF((C4+D4)&gt;0,C4+D4,"")</f>
        <v>400</v>
      </c>
      <c r="G4" s="4"/>
      <c r="H4" s="1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12"/>
      <c r="B5" s="13"/>
      <c r="C5" s="14"/>
      <c r="D5" s="14"/>
      <c r="E5" s="14"/>
      <c r="F5" s="120" t="str">
        <f t="shared" ref="F5:F11" si="0">IF((C5+D5)&gt;0,C5+D5,"")</f>
        <v/>
      </c>
      <c r="G5" s="4"/>
      <c r="H5" s="12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12"/>
      <c r="B6" s="13"/>
      <c r="C6" s="14"/>
      <c r="D6" s="14"/>
      <c r="E6" s="14"/>
      <c r="F6" s="120" t="str">
        <f t="shared" si="0"/>
        <v/>
      </c>
      <c r="G6" s="4"/>
      <c r="H6" s="12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12"/>
      <c r="B7" s="13"/>
      <c r="C7" s="14"/>
      <c r="D7" s="14"/>
      <c r="E7" s="14"/>
      <c r="F7" s="120" t="str">
        <f t="shared" si="0"/>
        <v/>
      </c>
      <c r="G7" s="4"/>
      <c r="H7" s="12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12"/>
      <c r="B8" s="13"/>
      <c r="C8" s="14"/>
      <c r="D8" s="14"/>
      <c r="E8" s="14"/>
      <c r="F8" s="120" t="str">
        <f t="shared" si="0"/>
        <v/>
      </c>
      <c r="G8" s="4"/>
      <c r="H8" s="1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2"/>
      <c r="B9" s="13"/>
      <c r="C9" s="14"/>
      <c r="D9" s="14"/>
      <c r="E9" s="14"/>
      <c r="F9" s="120" t="str">
        <f t="shared" si="0"/>
        <v/>
      </c>
      <c r="G9" s="4"/>
      <c r="H9" s="1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>
      <c r="A10" s="12"/>
      <c r="B10" s="13"/>
      <c r="C10" s="14"/>
      <c r="D10" s="14"/>
      <c r="E10" s="14"/>
      <c r="F10" s="120" t="str">
        <f t="shared" si="0"/>
        <v/>
      </c>
      <c r="G10" s="4"/>
      <c r="H10" s="1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12"/>
      <c r="B11" s="13"/>
      <c r="C11" s="14"/>
      <c r="D11" s="14"/>
      <c r="E11" s="14"/>
      <c r="F11" s="120" t="str">
        <f t="shared" si="0"/>
        <v/>
      </c>
      <c r="G11" s="4"/>
      <c r="H11" s="1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4"/>
      <c r="B12" s="4"/>
      <c r="C12" s="117" t="s">
        <v>14</v>
      </c>
      <c r="D12" s="118">
        <f>SUM(D4:D11)</f>
        <v>300</v>
      </c>
      <c r="E12" s="118">
        <f>SUM(E4:E11)</f>
        <v>350</v>
      </c>
      <c r="F12" s="119">
        <f>SUM(F4:F11)</f>
        <v>400</v>
      </c>
      <c r="G12" s="4"/>
      <c r="H12" s="1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4"/>
      <c r="B13" s="4"/>
      <c r="C13" s="4"/>
      <c r="D13" s="4"/>
      <c r="E13" s="4"/>
      <c r="F13" s="4"/>
      <c r="G13" s="4"/>
      <c r="H13" s="1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>
      <c r="A14" s="165" t="s">
        <v>102</v>
      </c>
      <c r="B14" s="165"/>
      <c r="C14" s="121">
        <f>F12</f>
        <v>400</v>
      </c>
      <c r="D14" s="4"/>
      <c r="E14" s="4"/>
      <c r="F14" s="4"/>
      <c r="G14" s="4"/>
      <c r="H14" s="12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6.5" customHeight="1">
      <c r="A15" s="165" t="s">
        <v>6</v>
      </c>
      <c r="B15" s="165"/>
      <c r="C15" s="121">
        <f>E12</f>
        <v>350</v>
      </c>
      <c r="D15" s="4"/>
      <c r="E15" s="4"/>
      <c r="F15" s="4"/>
      <c r="G15" s="4"/>
      <c r="H15" s="1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5" customHeight="1">
      <c r="A16" s="164" t="s">
        <v>15</v>
      </c>
      <c r="B16" s="164"/>
      <c r="C16" s="119">
        <f>C14+C15</f>
        <v>750</v>
      </c>
      <c r="D16" s="4"/>
      <c r="E16" s="4"/>
      <c r="F16" s="4"/>
      <c r="G16" s="4"/>
      <c r="H16" s="1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4"/>
      <c r="B17" s="4"/>
      <c r="C17" s="4"/>
      <c r="D17" s="4"/>
      <c r="E17" s="4"/>
      <c r="F17" s="4"/>
      <c r="G17" s="4"/>
      <c r="H17" s="1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>
      <c r="A18" s="4" t="s">
        <v>19</v>
      </c>
      <c r="B18" s="4"/>
      <c r="C18" s="4"/>
      <c r="D18" s="4"/>
      <c r="E18" s="4"/>
      <c r="F18" s="4"/>
      <c r="G18" s="4"/>
      <c r="H18" s="1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4" t="s">
        <v>20</v>
      </c>
      <c r="B19" s="4"/>
      <c r="C19" s="4"/>
      <c r="D19" s="4"/>
      <c r="E19" s="4"/>
      <c r="F19" s="4"/>
      <c r="G19" s="4"/>
      <c r="H19" s="12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6" thickBot="1">
      <c r="A20" s="103"/>
      <c r="B20" s="103"/>
      <c r="C20" s="103"/>
      <c r="D20" s="103"/>
      <c r="E20" s="103"/>
      <c r="F20" s="103"/>
      <c r="G20" s="123"/>
      <c r="H20" s="1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>
      <c r="A48" s="3"/>
      <c r="B48" s="3"/>
      <c r="C48" s="3"/>
      <c r="D48" s="3"/>
      <c r="E48" s="3"/>
      <c r="F48" s="3"/>
      <c r="G48" s="3"/>
      <c r="H48" s="3"/>
      <c r="I48" s="3"/>
    </row>
  </sheetData>
  <mergeCells count="3">
    <mergeCell ref="A16:B16"/>
    <mergeCell ref="A14:B14"/>
    <mergeCell ref="A15:B15"/>
  </mergeCells>
  <phoneticPr fontId="2" type="noConversion"/>
  <conditionalFormatting sqref="F4:F11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/>
  <ignoredErrors>
    <ignoredError sqref="D12:E12 F5 F6:F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192D4B"/>
  </sheetPr>
  <dimension ref="A1:P47"/>
  <sheetViews>
    <sheetView tabSelected="1" workbookViewId="0">
      <selection activeCell="R13" sqref="R13"/>
    </sheetView>
  </sheetViews>
  <sheetFormatPr baseColWidth="10" defaultColWidth="8.83203125" defaultRowHeight="12" x14ac:dyDescent="0"/>
  <cols>
    <col min="1" max="1" width="9.33203125" customWidth="1"/>
    <col min="2" max="2" width="13" customWidth="1"/>
    <col min="3" max="3" width="10.83203125" customWidth="1"/>
    <col min="4" max="4" width="10.6640625" customWidth="1"/>
    <col min="5" max="5" width="12.1640625" customWidth="1"/>
    <col min="6" max="6" width="16.5" customWidth="1"/>
    <col min="7" max="7" width="16" customWidth="1"/>
    <col min="8" max="8" width="10.5" customWidth="1"/>
    <col min="9" max="9" width="11.33203125" customWidth="1"/>
    <col min="10" max="10" width="12.1640625" customWidth="1"/>
    <col min="11" max="12" width="16.5" customWidth="1"/>
    <col min="13" max="13" width="9.33203125" customWidth="1"/>
    <col min="14" max="14" width="16.5" customWidth="1"/>
  </cols>
  <sheetData>
    <row r="1" spans="1:16" ht="27" thickTop="1">
      <c r="A1" s="96" t="s">
        <v>18</v>
      </c>
      <c r="B1" s="97"/>
      <c r="C1" s="98"/>
      <c r="D1" s="98"/>
      <c r="E1" s="98"/>
      <c r="F1" s="97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26">
      <c r="A2" s="131"/>
      <c r="B2" s="132"/>
      <c r="C2" s="133"/>
      <c r="D2" s="133"/>
      <c r="E2" s="133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00"/>
    </row>
    <row r="3" spans="1:16" ht="17">
      <c r="A3" s="9"/>
      <c r="B3" s="166" t="s">
        <v>103</v>
      </c>
      <c r="C3" s="167"/>
      <c r="D3" s="167"/>
      <c r="E3" s="168"/>
      <c r="F3" s="4"/>
      <c r="G3" s="166" t="s">
        <v>104</v>
      </c>
      <c r="H3" s="167"/>
      <c r="I3" s="167"/>
      <c r="J3" s="168"/>
      <c r="K3" s="4"/>
      <c r="L3" s="4"/>
      <c r="M3" s="4"/>
      <c r="N3" s="4"/>
      <c r="O3" s="4"/>
      <c r="P3" s="100"/>
    </row>
    <row r="4" spans="1:16" ht="19" customHeight="1">
      <c r="A4" s="130" t="s">
        <v>0</v>
      </c>
      <c r="B4" s="130" t="s">
        <v>63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64</v>
      </c>
      <c r="H4" s="130" t="s">
        <v>1</v>
      </c>
      <c r="I4" s="130" t="s">
        <v>2</v>
      </c>
      <c r="J4" s="130" t="s">
        <v>3</v>
      </c>
      <c r="K4" s="130" t="s">
        <v>4</v>
      </c>
      <c r="L4" s="130" t="s">
        <v>77</v>
      </c>
      <c r="M4" s="130" t="s">
        <v>8</v>
      </c>
      <c r="N4" s="130" t="s">
        <v>7</v>
      </c>
      <c r="O4" s="4"/>
      <c r="P4" s="100"/>
    </row>
    <row r="5" spans="1:16" ht="15">
      <c r="A5" s="15" t="s">
        <v>23</v>
      </c>
      <c r="B5" s="16">
        <v>41650</v>
      </c>
      <c r="C5" s="17">
        <v>3000</v>
      </c>
      <c r="D5" s="18">
        <v>1.21</v>
      </c>
      <c r="E5" s="18">
        <v>55</v>
      </c>
      <c r="F5" s="27">
        <f>(C5*D5)+E5</f>
        <v>3685</v>
      </c>
      <c r="G5" s="16">
        <v>42022</v>
      </c>
      <c r="H5" s="17">
        <v>3000</v>
      </c>
      <c r="I5" s="18">
        <v>1.45</v>
      </c>
      <c r="J5" s="18">
        <v>55</v>
      </c>
      <c r="K5" s="27">
        <f>(H5*I5)-J5</f>
        <v>4295</v>
      </c>
      <c r="L5" s="27">
        <f t="shared" ref="L5:L29" si="0">K5-F5</f>
        <v>610</v>
      </c>
      <c r="M5" s="28">
        <f t="shared" ref="M5:M29" si="1">IF((G5-B5)&gt;0,G5-B5,"")</f>
        <v>372</v>
      </c>
      <c r="N5" s="129">
        <f t="shared" ref="N5:N29" si="2">(IF(AND(M5&gt;365,L5&gt;0),L5/2,L5))</f>
        <v>305</v>
      </c>
      <c r="O5" s="4"/>
      <c r="P5" s="100"/>
    </row>
    <row r="6" spans="1:16" ht="15">
      <c r="A6" s="15" t="s">
        <v>24</v>
      </c>
      <c r="B6" s="16">
        <v>41655</v>
      </c>
      <c r="C6" s="17">
        <v>17000</v>
      </c>
      <c r="D6" s="18">
        <v>0.5</v>
      </c>
      <c r="E6" s="18">
        <v>55</v>
      </c>
      <c r="F6" s="27">
        <f t="shared" ref="F6:F29" si="3">(C6*D6)+E6</f>
        <v>8555</v>
      </c>
      <c r="G6" s="16">
        <v>42051</v>
      </c>
      <c r="H6" s="17">
        <v>17000</v>
      </c>
      <c r="I6" s="18">
        <v>0.98</v>
      </c>
      <c r="J6" s="18">
        <v>75</v>
      </c>
      <c r="K6" s="27">
        <f t="shared" ref="K6:K29" si="4">(H6*I6)-J6</f>
        <v>16585</v>
      </c>
      <c r="L6" s="27">
        <f t="shared" si="0"/>
        <v>8030</v>
      </c>
      <c r="M6" s="28">
        <f t="shared" si="1"/>
        <v>396</v>
      </c>
      <c r="N6" s="129">
        <f t="shared" si="2"/>
        <v>4015</v>
      </c>
      <c r="O6" s="4"/>
      <c r="P6" s="100"/>
    </row>
    <row r="7" spans="1:16" ht="15">
      <c r="A7" s="15" t="s">
        <v>25</v>
      </c>
      <c r="B7" s="16">
        <v>41699</v>
      </c>
      <c r="C7" s="17">
        <v>52000</v>
      </c>
      <c r="D7" s="18">
        <v>0.13</v>
      </c>
      <c r="E7" s="18">
        <v>55</v>
      </c>
      <c r="F7" s="27">
        <f t="shared" si="3"/>
        <v>6815</v>
      </c>
      <c r="G7" s="16">
        <v>42062</v>
      </c>
      <c r="H7" s="17">
        <v>52000</v>
      </c>
      <c r="I7" s="18">
        <v>0.11</v>
      </c>
      <c r="J7" s="18">
        <v>55</v>
      </c>
      <c r="K7" s="27">
        <f t="shared" si="4"/>
        <v>5665</v>
      </c>
      <c r="L7" s="27">
        <f t="shared" si="0"/>
        <v>-1150</v>
      </c>
      <c r="M7" s="28">
        <f t="shared" si="1"/>
        <v>363</v>
      </c>
      <c r="N7" s="129">
        <f t="shared" si="2"/>
        <v>-1150</v>
      </c>
      <c r="O7" s="4"/>
      <c r="P7" s="100"/>
    </row>
    <row r="8" spans="1:16" ht="15">
      <c r="A8" s="15" t="s">
        <v>26</v>
      </c>
      <c r="B8" s="16">
        <v>41901</v>
      </c>
      <c r="C8" s="17">
        <v>14000</v>
      </c>
      <c r="D8" s="18">
        <v>1.03</v>
      </c>
      <c r="E8" s="18">
        <v>75</v>
      </c>
      <c r="F8" s="27">
        <f t="shared" si="3"/>
        <v>14495</v>
      </c>
      <c r="G8" s="16">
        <v>42070</v>
      </c>
      <c r="H8" s="17">
        <v>14000</v>
      </c>
      <c r="I8" s="18">
        <v>0.98</v>
      </c>
      <c r="J8" s="18">
        <v>75</v>
      </c>
      <c r="K8" s="27">
        <f t="shared" si="4"/>
        <v>13645</v>
      </c>
      <c r="L8" s="27">
        <f t="shared" si="0"/>
        <v>-850</v>
      </c>
      <c r="M8" s="28">
        <f t="shared" si="1"/>
        <v>169</v>
      </c>
      <c r="N8" s="129">
        <f t="shared" si="2"/>
        <v>-850</v>
      </c>
      <c r="O8" s="4"/>
      <c r="P8" s="100"/>
    </row>
    <row r="9" spans="1:16" ht="15">
      <c r="A9" s="15" t="s">
        <v>75</v>
      </c>
      <c r="B9" s="16">
        <v>41749</v>
      </c>
      <c r="C9" s="17">
        <v>10000</v>
      </c>
      <c r="D9" s="18">
        <v>2.04</v>
      </c>
      <c r="E9" s="18">
        <v>55</v>
      </c>
      <c r="F9" s="27">
        <f t="shared" si="3"/>
        <v>20455</v>
      </c>
      <c r="G9" s="16">
        <v>42079</v>
      </c>
      <c r="H9" s="17">
        <v>10000</v>
      </c>
      <c r="I9" s="18">
        <v>2.98</v>
      </c>
      <c r="J9" s="18">
        <v>55</v>
      </c>
      <c r="K9" s="27">
        <f t="shared" si="4"/>
        <v>29745</v>
      </c>
      <c r="L9" s="27">
        <f t="shared" si="0"/>
        <v>9290</v>
      </c>
      <c r="M9" s="28">
        <f t="shared" si="1"/>
        <v>330</v>
      </c>
      <c r="N9" s="129">
        <f t="shared" si="2"/>
        <v>9290</v>
      </c>
      <c r="O9" s="4"/>
      <c r="P9" s="100"/>
    </row>
    <row r="10" spans="1:16" ht="15">
      <c r="A10" s="15"/>
      <c r="B10" s="16"/>
      <c r="C10" s="17"/>
      <c r="D10" s="18"/>
      <c r="E10" s="18"/>
      <c r="F10" s="27">
        <f t="shared" si="3"/>
        <v>0</v>
      </c>
      <c r="G10" s="16"/>
      <c r="H10" s="17"/>
      <c r="I10" s="18"/>
      <c r="J10" s="18"/>
      <c r="K10" s="27">
        <f t="shared" si="4"/>
        <v>0</v>
      </c>
      <c r="L10" s="27">
        <f t="shared" si="0"/>
        <v>0</v>
      </c>
      <c r="M10" s="28" t="str">
        <f t="shared" si="1"/>
        <v/>
      </c>
      <c r="N10" s="129">
        <f t="shared" si="2"/>
        <v>0</v>
      </c>
      <c r="O10" s="4"/>
      <c r="P10" s="100"/>
    </row>
    <row r="11" spans="1:16" ht="15">
      <c r="A11" s="15"/>
      <c r="B11" s="16"/>
      <c r="C11" s="17"/>
      <c r="D11" s="18"/>
      <c r="E11" s="18"/>
      <c r="F11" s="27">
        <f t="shared" si="3"/>
        <v>0</v>
      </c>
      <c r="G11" s="16"/>
      <c r="H11" s="17"/>
      <c r="I11" s="18"/>
      <c r="J11" s="18"/>
      <c r="K11" s="27">
        <f t="shared" si="4"/>
        <v>0</v>
      </c>
      <c r="L11" s="27">
        <f t="shared" si="0"/>
        <v>0</v>
      </c>
      <c r="M11" s="28" t="str">
        <f t="shared" si="1"/>
        <v/>
      </c>
      <c r="N11" s="129">
        <f t="shared" si="2"/>
        <v>0</v>
      </c>
      <c r="O11" s="4"/>
      <c r="P11" s="100"/>
    </row>
    <row r="12" spans="1:16" ht="15">
      <c r="A12" s="15"/>
      <c r="B12" s="16"/>
      <c r="C12" s="17"/>
      <c r="D12" s="18"/>
      <c r="E12" s="18"/>
      <c r="F12" s="27">
        <f t="shared" si="3"/>
        <v>0</v>
      </c>
      <c r="G12" s="16"/>
      <c r="H12" s="17"/>
      <c r="I12" s="18"/>
      <c r="J12" s="18"/>
      <c r="K12" s="27">
        <f t="shared" si="4"/>
        <v>0</v>
      </c>
      <c r="L12" s="27">
        <f t="shared" si="0"/>
        <v>0</v>
      </c>
      <c r="M12" s="28" t="str">
        <f t="shared" si="1"/>
        <v/>
      </c>
      <c r="N12" s="129">
        <f t="shared" si="2"/>
        <v>0</v>
      </c>
      <c r="O12" s="4"/>
      <c r="P12" s="100"/>
    </row>
    <row r="13" spans="1:16" ht="15">
      <c r="A13" s="15"/>
      <c r="B13" s="16"/>
      <c r="C13" s="17"/>
      <c r="D13" s="18"/>
      <c r="E13" s="18"/>
      <c r="F13" s="27">
        <f t="shared" si="3"/>
        <v>0</v>
      </c>
      <c r="G13" s="16"/>
      <c r="H13" s="17"/>
      <c r="I13" s="18"/>
      <c r="J13" s="18"/>
      <c r="K13" s="27">
        <f t="shared" si="4"/>
        <v>0</v>
      </c>
      <c r="L13" s="27">
        <f t="shared" si="0"/>
        <v>0</v>
      </c>
      <c r="M13" s="28" t="str">
        <f t="shared" si="1"/>
        <v/>
      </c>
      <c r="N13" s="129">
        <f t="shared" si="2"/>
        <v>0</v>
      </c>
      <c r="O13" s="4"/>
      <c r="P13" s="100"/>
    </row>
    <row r="14" spans="1:16" ht="15">
      <c r="A14" s="15"/>
      <c r="B14" s="16"/>
      <c r="C14" s="17"/>
      <c r="D14" s="18"/>
      <c r="E14" s="18"/>
      <c r="F14" s="27">
        <f t="shared" si="3"/>
        <v>0</v>
      </c>
      <c r="G14" s="16"/>
      <c r="H14" s="17"/>
      <c r="I14" s="18"/>
      <c r="J14" s="18"/>
      <c r="K14" s="27">
        <f t="shared" si="4"/>
        <v>0</v>
      </c>
      <c r="L14" s="27">
        <f t="shared" si="0"/>
        <v>0</v>
      </c>
      <c r="M14" s="28" t="str">
        <f t="shared" si="1"/>
        <v/>
      </c>
      <c r="N14" s="129">
        <f t="shared" si="2"/>
        <v>0</v>
      </c>
      <c r="O14" s="4"/>
      <c r="P14" s="100"/>
    </row>
    <row r="15" spans="1:16" ht="15">
      <c r="A15" s="15"/>
      <c r="B15" s="16"/>
      <c r="C15" s="17"/>
      <c r="D15" s="18"/>
      <c r="E15" s="18"/>
      <c r="F15" s="27">
        <f t="shared" si="3"/>
        <v>0</v>
      </c>
      <c r="G15" s="16"/>
      <c r="H15" s="17"/>
      <c r="I15" s="18"/>
      <c r="J15" s="18"/>
      <c r="K15" s="27">
        <f t="shared" si="4"/>
        <v>0</v>
      </c>
      <c r="L15" s="27">
        <f t="shared" si="0"/>
        <v>0</v>
      </c>
      <c r="M15" s="28" t="str">
        <f t="shared" si="1"/>
        <v/>
      </c>
      <c r="N15" s="129">
        <f t="shared" si="2"/>
        <v>0</v>
      </c>
      <c r="O15" s="4"/>
      <c r="P15" s="100"/>
    </row>
    <row r="16" spans="1:16" ht="15">
      <c r="A16" s="15"/>
      <c r="B16" s="16"/>
      <c r="C16" s="17"/>
      <c r="D16" s="18"/>
      <c r="E16" s="18"/>
      <c r="F16" s="27">
        <f t="shared" si="3"/>
        <v>0</v>
      </c>
      <c r="G16" s="16"/>
      <c r="H16" s="17"/>
      <c r="I16" s="18"/>
      <c r="J16" s="18"/>
      <c r="K16" s="27">
        <f t="shared" si="4"/>
        <v>0</v>
      </c>
      <c r="L16" s="27">
        <f t="shared" si="0"/>
        <v>0</v>
      </c>
      <c r="M16" s="28" t="str">
        <f t="shared" si="1"/>
        <v/>
      </c>
      <c r="N16" s="129">
        <f t="shared" si="2"/>
        <v>0</v>
      </c>
      <c r="O16" s="4"/>
      <c r="P16" s="100"/>
    </row>
    <row r="17" spans="1:16" ht="15">
      <c r="A17" s="15"/>
      <c r="B17" s="16"/>
      <c r="C17" s="17"/>
      <c r="D17" s="18"/>
      <c r="E17" s="18"/>
      <c r="F17" s="27">
        <f t="shared" si="3"/>
        <v>0</v>
      </c>
      <c r="G17" s="16"/>
      <c r="H17" s="17"/>
      <c r="I17" s="18"/>
      <c r="J17" s="18"/>
      <c r="K17" s="27">
        <f t="shared" si="4"/>
        <v>0</v>
      </c>
      <c r="L17" s="27">
        <f t="shared" si="0"/>
        <v>0</v>
      </c>
      <c r="M17" s="28" t="str">
        <f t="shared" si="1"/>
        <v/>
      </c>
      <c r="N17" s="129">
        <f t="shared" si="2"/>
        <v>0</v>
      </c>
      <c r="O17" s="4"/>
      <c r="P17" s="100"/>
    </row>
    <row r="18" spans="1:16" ht="15">
      <c r="A18" s="15"/>
      <c r="B18" s="16"/>
      <c r="C18" s="17"/>
      <c r="D18" s="18"/>
      <c r="E18" s="18"/>
      <c r="F18" s="27">
        <f t="shared" si="3"/>
        <v>0</v>
      </c>
      <c r="G18" s="16"/>
      <c r="H18" s="17"/>
      <c r="I18" s="18"/>
      <c r="J18" s="18"/>
      <c r="K18" s="27">
        <f t="shared" si="4"/>
        <v>0</v>
      </c>
      <c r="L18" s="27">
        <f t="shared" si="0"/>
        <v>0</v>
      </c>
      <c r="M18" s="28" t="str">
        <f t="shared" si="1"/>
        <v/>
      </c>
      <c r="N18" s="129">
        <f t="shared" si="2"/>
        <v>0</v>
      </c>
      <c r="O18" s="4"/>
      <c r="P18" s="100"/>
    </row>
    <row r="19" spans="1:16" ht="15">
      <c r="A19" s="15"/>
      <c r="B19" s="16"/>
      <c r="C19" s="17"/>
      <c r="D19" s="18"/>
      <c r="E19" s="18"/>
      <c r="F19" s="27">
        <f t="shared" si="3"/>
        <v>0</v>
      </c>
      <c r="G19" s="16"/>
      <c r="H19" s="17"/>
      <c r="I19" s="18"/>
      <c r="J19" s="18"/>
      <c r="K19" s="27">
        <f t="shared" si="4"/>
        <v>0</v>
      </c>
      <c r="L19" s="27">
        <f t="shared" si="0"/>
        <v>0</v>
      </c>
      <c r="M19" s="28" t="str">
        <f t="shared" si="1"/>
        <v/>
      </c>
      <c r="N19" s="129">
        <f t="shared" si="2"/>
        <v>0</v>
      </c>
      <c r="O19" s="4"/>
      <c r="P19" s="100"/>
    </row>
    <row r="20" spans="1:16" ht="15">
      <c r="A20" s="15"/>
      <c r="B20" s="16"/>
      <c r="C20" s="17"/>
      <c r="D20" s="18"/>
      <c r="E20" s="18"/>
      <c r="F20" s="27">
        <f t="shared" si="3"/>
        <v>0</v>
      </c>
      <c r="G20" s="16"/>
      <c r="H20" s="17"/>
      <c r="I20" s="18"/>
      <c r="J20" s="18"/>
      <c r="K20" s="27">
        <f t="shared" si="4"/>
        <v>0</v>
      </c>
      <c r="L20" s="27">
        <f t="shared" si="0"/>
        <v>0</v>
      </c>
      <c r="M20" s="28" t="str">
        <f t="shared" si="1"/>
        <v/>
      </c>
      <c r="N20" s="129">
        <f t="shared" si="2"/>
        <v>0</v>
      </c>
      <c r="O20" s="4"/>
      <c r="P20" s="100"/>
    </row>
    <row r="21" spans="1:16" ht="15">
      <c r="A21" s="15"/>
      <c r="B21" s="16"/>
      <c r="C21" s="17"/>
      <c r="D21" s="18"/>
      <c r="E21" s="18"/>
      <c r="F21" s="27">
        <f t="shared" si="3"/>
        <v>0</v>
      </c>
      <c r="G21" s="16"/>
      <c r="H21" s="17"/>
      <c r="I21" s="18"/>
      <c r="J21" s="18"/>
      <c r="K21" s="27">
        <f t="shared" si="4"/>
        <v>0</v>
      </c>
      <c r="L21" s="27">
        <f t="shared" si="0"/>
        <v>0</v>
      </c>
      <c r="M21" s="28" t="str">
        <f t="shared" si="1"/>
        <v/>
      </c>
      <c r="N21" s="129">
        <f t="shared" si="2"/>
        <v>0</v>
      </c>
      <c r="O21" s="4"/>
      <c r="P21" s="100"/>
    </row>
    <row r="22" spans="1:16" ht="15">
      <c r="A22" s="15"/>
      <c r="B22" s="16"/>
      <c r="C22" s="17"/>
      <c r="D22" s="18"/>
      <c r="E22" s="18"/>
      <c r="F22" s="27">
        <f t="shared" si="3"/>
        <v>0</v>
      </c>
      <c r="G22" s="16"/>
      <c r="H22" s="17"/>
      <c r="I22" s="18"/>
      <c r="J22" s="18"/>
      <c r="K22" s="27">
        <f t="shared" si="4"/>
        <v>0</v>
      </c>
      <c r="L22" s="27">
        <f t="shared" si="0"/>
        <v>0</v>
      </c>
      <c r="M22" s="28" t="str">
        <f t="shared" si="1"/>
        <v/>
      </c>
      <c r="N22" s="129">
        <f t="shared" si="2"/>
        <v>0</v>
      </c>
      <c r="O22" s="4"/>
      <c r="P22" s="100"/>
    </row>
    <row r="23" spans="1:16" ht="15">
      <c r="A23" s="15"/>
      <c r="B23" s="16"/>
      <c r="C23" s="17"/>
      <c r="D23" s="18"/>
      <c r="E23" s="18"/>
      <c r="F23" s="27">
        <f t="shared" si="3"/>
        <v>0</v>
      </c>
      <c r="G23" s="16"/>
      <c r="H23" s="17"/>
      <c r="I23" s="18"/>
      <c r="J23" s="18"/>
      <c r="K23" s="27">
        <f t="shared" si="4"/>
        <v>0</v>
      </c>
      <c r="L23" s="27">
        <f t="shared" si="0"/>
        <v>0</v>
      </c>
      <c r="M23" s="28" t="str">
        <f t="shared" si="1"/>
        <v/>
      </c>
      <c r="N23" s="129">
        <f t="shared" si="2"/>
        <v>0</v>
      </c>
      <c r="O23" s="4"/>
      <c r="P23" s="100"/>
    </row>
    <row r="24" spans="1:16" ht="15">
      <c r="A24" s="15"/>
      <c r="B24" s="16"/>
      <c r="C24" s="17"/>
      <c r="D24" s="18"/>
      <c r="E24" s="18"/>
      <c r="F24" s="27">
        <f t="shared" si="3"/>
        <v>0</v>
      </c>
      <c r="G24" s="16"/>
      <c r="H24" s="17"/>
      <c r="I24" s="18"/>
      <c r="J24" s="18"/>
      <c r="K24" s="27">
        <f t="shared" si="4"/>
        <v>0</v>
      </c>
      <c r="L24" s="27">
        <f t="shared" si="0"/>
        <v>0</v>
      </c>
      <c r="M24" s="28" t="str">
        <f t="shared" si="1"/>
        <v/>
      </c>
      <c r="N24" s="129">
        <f t="shared" si="2"/>
        <v>0</v>
      </c>
      <c r="O24" s="4"/>
      <c r="P24" s="100"/>
    </row>
    <row r="25" spans="1:16" ht="15">
      <c r="A25" s="15"/>
      <c r="B25" s="16"/>
      <c r="C25" s="17"/>
      <c r="D25" s="18"/>
      <c r="E25" s="18"/>
      <c r="F25" s="27">
        <f t="shared" si="3"/>
        <v>0</v>
      </c>
      <c r="G25" s="16"/>
      <c r="H25" s="17"/>
      <c r="I25" s="18"/>
      <c r="J25" s="18"/>
      <c r="K25" s="27">
        <f t="shared" si="4"/>
        <v>0</v>
      </c>
      <c r="L25" s="27">
        <f t="shared" si="0"/>
        <v>0</v>
      </c>
      <c r="M25" s="28" t="str">
        <f t="shared" si="1"/>
        <v/>
      </c>
      <c r="N25" s="129">
        <f t="shared" si="2"/>
        <v>0</v>
      </c>
      <c r="O25" s="4"/>
      <c r="P25" s="100"/>
    </row>
    <row r="26" spans="1:16" ht="15">
      <c r="A26" s="15"/>
      <c r="B26" s="16"/>
      <c r="C26" s="17"/>
      <c r="D26" s="18"/>
      <c r="E26" s="18"/>
      <c r="F26" s="27">
        <f t="shared" si="3"/>
        <v>0</v>
      </c>
      <c r="G26" s="16"/>
      <c r="H26" s="17"/>
      <c r="I26" s="18"/>
      <c r="J26" s="18"/>
      <c r="K26" s="27">
        <f t="shared" si="4"/>
        <v>0</v>
      </c>
      <c r="L26" s="27">
        <f t="shared" si="0"/>
        <v>0</v>
      </c>
      <c r="M26" s="28" t="str">
        <f t="shared" si="1"/>
        <v/>
      </c>
      <c r="N26" s="129">
        <f t="shared" si="2"/>
        <v>0</v>
      </c>
      <c r="O26" s="4"/>
      <c r="P26" s="100"/>
    </row>
    <row r="27" spans="1:16" ht="15">
      <c r="A27" s="15"/>
      <c r="B27" s="16"/>
      <c r="C27" s="17"/>
      <c r="D27" s="18"/>
      <c r="E27" s="18"/>
      <c r="F27" s="27">
        <f t="shared" si="3"/>
        <v>0</v>
      </c>
      <c r="G27" s="16"/>
      <c r="H27" s="17"/>
      <c r="I27" s="18"/>
      <c r="J27" s="18"/>
      <c r="K27" s="27">
        <f t="shared" si="4"/>
        <v>0</v>
      </c>
      <c r="L27" s="27">
        <f t="shared" si="0"/>
        <v>0</v>
      </c>
      <c r="M27" s="28" t="str">
        <f t="shared" si="1"/>
        <v/>
      </c>
      <c r="N27" s="129">
        <f t="shared" si="2"/>
        <v>0</v>
      </c>
      <c r="O27" s="4"/>
      <c r="P27" s="100"/>
    </row>
    <row r="28" spans="1:16" ht="15">
      <c r="A28" s="15"/>
      <c r="B28" s="16"/>
      <c r="C28" s="17"/>
      <c r="D28" s="18"/>
      <c r="E28" s="18"/>
      <c r="F28" s="27">
        <f t="shared" si="3"/>
        <v>0</v>
      </c>
      <c r="G28" s="16"/>
      <c r="H28" s="17"/>
      <c r="I28" s="18"/>
      <c r="J28" s="18"/>
      <c r="K28" s="27">
        <f t="shared" si="4"/>
        <v>0</v>
      </c>
      <c r="L28" s="27">
        <f t="shared" si="0"/>
        <v>0</v>
      </c>
      <c r="M28" s="28" t="str">
        <f t="shared" si="1"/>
        <v/>
      </c>
      <c r="N28" s="129">
        <f t="shared" si="2"/>
        <v>0</v>
      </c>
      <c r="O28" s="4"/>
      <c r="P28" s="100"/>
    </row>
    <row r="29" spans="1:16" ht="15">
      <c r="A29" s="15"/>
      <c r="B29" s="16"/>
      <c r="C29" s="17"/>
      <c r="D29" s="18"/>
      <c r="E29" s="18"/>
      <c r="F29" s="27">
        <f t="shared" si="3"/>
        <v>0</v>
      </c>
      <c r="G29" s="16"/>
      <c r="H29" s="17"/>
      <c r="I29" s="18"/>
      <c r="J29" s="18"/>
      <c r="K29" s="27">
        <f t="shared" si="4"/>
        <v>0</v>
      </c>
      <c r="L29" s="27">
        <f t="shared" si="0"/>
        <v>0</v>
      </c>
      <c r="M29" s="28" t="str">
        <f t="shared" si="1"/>
        <v/>
      </c>
      <c r="N29" s="129">
        <f t="shared" si="2"/>
        <v>0</v>
      </c>
      <c r="O29" s="4"/>
      <c r="P29" s="100"/>
    </row>
    <row r="30" spans="1:16" ht="15">
      <c r="A30" s="9"/>
      <c r="B30" s="4"/>
      <c r="C30" s="4"/>
      <c r="D30" s="4"/>
      <c r="E30" s="4"/>
      <c r="F30" s="7"/>
      <c r="G30" s="4"/>
      <c r="H30" s="4"/>
      <c r="I30" s="4"/>
      <c r="J30" s="4"/>
      <c r="K30" s="4"/>
      <c r="L30" s="29">
        <f>SUM(L5:L29)</f>
        <v>15930</v>
      </c>
      <c r="M30" s="4"/>
      <c r="N30" s="29">
        <f>SUM(N5:N29)</f>
        <v>11610</v>
      </c>
      <c r="O30" s="4"/>
      <c r="P30" s="100"/>
    </row>
    <row r="31" spans="1:16" ht="15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0"/>
    </row>
    <row r="32" spans="1:16" ht="18" customHeight="1">
      <c r="A32" s="86" t="s">
        <v>68</v>
      </c>
      <c r="B32" s="4"/>
      <c r="C32" s="4"/>
      <c r="D32" s="4"/>
      <c r="E32" s="4"/>
      <c r="F32" s="106" t="s">
        <v>84</v>
      </c>
      <c r="G32" s="4"/>
      <c r="H32" s="4"/>
      <c r="I32" s="4"/>
      <c r="J32" s="4"/>
      <c r="K32" s="4"/>
      <c r="L32" s="4"/>
      <c r="M32" s="4"/>
      <c r="N32" s="4"/>
      <c r="O32" s="4"/>
      <c r="P32" s="100"/>
    </row>
    <row r="33" spans="1:16" ht="9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00"/>
    </row>
    <row r="34" spans="1:16" ht="17" customHeight="1">
      <c r="A34" s="85" t="s">
        <v>72</v>
      </c>
      <c r="B34" s="1"/>
      <c r="C34" s="1"/>
      <c r="D34" s="91">
        <f>COUNTIF(M5:M29,"&gt;0")</f>
        <v>5</v>
      </c>
      <c r="E34" s="4"/>
      <c r="F34" s="89" t="s">
        <v>78</v>
      </c>
      <c r="G34" s="89" t="s">
        <v>74</v>
      </c>
      <c r="H34" s="88"/>
      <c r="I34" s="4"/>
      <c r="J34" s="4"/>
      <c r="K34" s="4"/>
      <c r="L34" s="4"/>
      <c r="M34" s="169" t="s">
        <v>83</v>
      </c>
      <c r="N34" s="170"/>
      <c r="O34" s="4"/>
      <c r="P34" s="100"/>
    </row>
    <row r="35" spans="1:16" ht="15">
      <c r="A35" s="4" t="s">
        <v>69</v>
      </c>
      <c r="B35" s="4"/>
      <c r="C35" s="7"/>
      <c r="D35" s="92">
        <f>COUNTIF(L5:L29,"&gt;0")</f>
        <v>3</v>
      </c>
      <c r="E35" s="1">
        <v>1</v>
      </c>
      <c r="F35" s="90">
        <f>LARGE(L5:L29,1)</f>
        <v>9290</v>
      </c>
      <c r="G35" s="90">
        <f>SMALL(L5:L29,1)</f>
        <v>-1150</v>
      </c>
      <c r="H35" s="87"/>
      <c r="I35" s="4"/>
      <c r="J35" s="178" t="s">
        <v>67</v>
      </c>
      <c r="K35" s="179"/>
      <c r="L35" s="180"/>
      <c r="M35" s="181">
        <f>N30</f>
        <v>11610</v>
      </c>
      <c r="N35" s="181"/>
      <c r="O35" s="4"/>
      <c r="P35" s="100"/>
    </row>
    <row r="36" spans="1:16" ht="15">
      <c r="A36" s="4" t="s">
        <v>70</v>
      </c>
      <c r="B36" s="4"/>
      <c r="C36" s="7"/>
      <c r="D36" s="92">
        <f>COUNTIF(L5:L29,"&lt;0")</f>
        <v>2</v>
      </c>
      <c r="E36" s="1">
        <v>2</v>
      </c>
      <c r="F36" s="90">
        <f>LARGE(L5:L29,2)</f>
        <v>8030</v>
      </c>
      <c r="G36" s="90">
        <f>SMALL(L5:L29,2)</f>
        <v>-850</v>
      </c>
      <c r="H36" s="87"/>
      <c r="I36" s="4"/>
      <c r="J36" s="182" t="s">
        <v>13</v>
      </c>
      <c r="K36" s="182"/>
      <c r="L36" s="183"/>
      <c r="M36" s="181">
        <f>Dividends!C16</f>
        <v>750</v>
      </c>
      <c r="N36" s="181"/>
      <c r="O36" s="4"/>
      <c r="P36" s="100"/>
    </row>
    <row r="37" spans="1:16" ht="15">
      <c r="A37" s="9" t="s">
        <v>82</v>
      </c>
      <c r="B37" s="4"/>
      <c r="C37" s="7"/>
      <c r="D37" s="94">
        <f>D35/D34</f>
        <v>0.6</v>
      </c>
      <c r="E37" s="1">
        <v>3</v>
      </c>
      <c r="F37" s="90">
        <f>LARGE(L5:L29,3)</f>
        <v>610</v>
      </c>
      <c r="G37" s="90">
        <f>SMALL(L5:L29,3)</f>
        <v>0</v>
      </c>
      <c r="H37" s="87"/>
      <c r="I37" s="4"/>
      <c r="J37" s="182" t="s">
        <v>6</v>
      </c>
      <c r="K37" s="184"/>
      <c r="L37" s="185"/>
      <c r="M37" s="186">
        <f>Dividends!C15</f>
        <v>350</v>
      </c>
      <c r="N37" s="187"/>
      <c r="O37" s="4"/>
      <c r="P37" s="100"/>
    </row>
    <row r="38" spans="1:16" ht="15">
      <c r="A38" s="9" t="s">
        <v>73</v>
      </c>
      <c r="B38" s="4"/>
      <c r="C38" s="7"/>
      <c r="D38" s="92">
        <f>SUM(M5:M29)/D34</f>
        <v>326</v>
      </c>
      <c r="E38" s="1">
        <v>4</v>
      </c>
      <c r="F38" s="90">
        <f>LARGE(L5:L29,4)</f>
        <v>0</v>
      </c>
      <c r="G38" s="90">
        <f>SMALL(L5:L29,4)</f>
        <v>0</v>
      </c>
      <c r="H38" s="87"/>
      <c r="I38" s="4"/>
      <c r="J38" s="188" t="s">
        <v>76</v>
      </c>
      <c r="K38" s="189"/>
      <c r="L38" s="190"/>
      <c r="M38" s="191">
        <f>M35+M36-M37</f>
        <v>12010</v>
      </c>
      <c r="N38" s="191"/>
      <c r="O38" s="4"/>
      <c r="P38" s="100"/>
    </row>
    <row r="39" spans="1:16" ht="15">
      <c r="A39" s="9"/>
      <c r="B39" s="4"/>
      <c r="C39" s="7"/>
      <c r="D39" s="84"/>
      <c r="E39" s="1">
        <v>5</v>
      </c>
      <c r="F39" s="90">
        <f>LARGE(L5:L29,5)</f>
        <v>0</v>
      </c>
      <c r="G39" s="90">
        <f>SMALL(L5:L29,5)</f>
        <v>0</v>
      </c>
      <c r="H39" s="87"/>
      <c r="I39" s="4"/>
      <c r="J39" s="4"/>
      <c r="K39" s="4"/>
      <c r="L39" s="4"/>
      <c r="M39" s="4"/>
      <c r="N39" s="4"/>
      <c r="O39" s="4"/>
      <c r="P39" s="100"/>
    </row>
    <row r="40" spans="1:16" ht="15">
      <c r="A40" s="9" t="s">
        <v>79</v>
      </c>
      <c r="B40" s="4"/>
      <c r="C40" s="7"/>
      <c r="D40" s="93">
        <f>SUMIF($L$5:$L$29,"&gt;0")/COUNTIF($L$5:$L$29,"&gt;0")</f>
        <v>5976.666666666667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00"/>
    </row>
    <row r="41" spans="1:16" ht="20" thickBot="1">
      <c r="A41" s="9" t="s">
        <v>80</v>
      </c>
      <c r="B41" s="4"/>
      <c r="C41" s="7"/>
      <c r="D41" s="93">
        <f>SUMIF($L$5:$L$29,"&lt;0")/COUNTIF($L$5:$L$29,"&lt;0")*-1</f>
        <v>1000</v>
      </c>
      <c r="E41" s="4"/>
      <c r="F41" s="4"/>
      <c r="G41" s="4"/>
      <c r="H41" s="4"/>
      <c r="I41" s="4"/>
      <c r="J41" s="177" t="s">
        <v>16</v>
      </c>
      <c r="K41" s="177"/>
      <c r="L41" s="177"/>
      <c r="M41" s="177"/>
      <c r="N41" s="177"/>
      <c r="O41" s="4"/>
      <c r="P41" s="100"/>
    </row>
    <row r="42" spans="1:16" ht="16" thickTop="1">
      <c r="A42" s="9" t="s">
        <v>81</v>
      </c>
      <c r="B42" s="4"/>
      <c r="C42" s="7"/>
      <c r="D42" s="95">
        <f>D40/D41</f>
        <v>5.9766666666666666</v>
      </c>
      <c r="E42" s="4"/>
      <c r="F42" s="108"/>
      <c r="G42" s="108"/>
      <c r="H42" s="4"/>
      <c r="I42" s="4"/>
      <c r="J42" s="171">
        <f>M38</f>
        <v>12010</v>
      </c>
      <c r="K42" s="172"/>
      <c r="L42" s="172"/>
      <c r="M42" s="172"/>
      <c r="N42" s="173"/>
      <c r="O42" s="4"/>
      <c r="P42" s="100"/>
    </row>
    <row r="43" spans="1:16" ht="16" thickBot="1">
      <c r="A43" s="9"/>
      <c r="B43" s="4"/>
      <c r="C43" s="4"/>
      <c r="D43" s="84"/>
      <c r="E43" s="4"/>
      <c r="F43" s="108"/>
      <c r="G43" s="108"/>
      <c r="H43" s="4"/>
      <c r="I43" s="4"/>
      <c r="J43" s="174"/>
      <c r="K43" s="175"/>
      <c r="L43" s="175"/>
      <c r="M43" s="175"/>
      <c r="N43" s="176"/>
      <c r="O43" s="4"/>
      <c r="P43" s="100"/>
    </row>
    <row r="44" spans="1:16" ht="20" customHeight="1" thickTop="1">
      <c r="A44" s="9" t="s">
        <v>71</v>
      </c>
      <c r="B44" s="4"/>
      <c r="C44" s="4"/>
      <c r="D44" s="93">
        <f>SUM(E5:E29)+SUM(J5:J29)</f>
        <v>610</v>
      </c>
      <c r="E44" s="4"/>
      <c r="F44" s="108"/>
      <c r="G44" s="109"/>
      <c r="H44" s="10"/>
      <c r="I44" s="4"/>
      <c r="J44" s="4"/>
      <c r="K44" s="4"/>
      <c r="L44" s="4"/>
      <c r="M44" s="4"/>
      <c r="N44" s="4"/>
      <c r="O44" s="4"/>
      <c r="P44" s="100"/>
    </row>
    <row r="45" spans="1:16" ht="16" customHeight="1">
      <c r="A45" s="9" t="s">
        <v>87</v>
      </c>
      <c r="B45" s="4"/>
      <c r="C45" s="4"/>
      <c r="D45" s="94">
        <f>D44/(L30+D44)</f>
        <v>3.6880290205562272E-2</v>
      </c>
      <c r="E45" s="4"/>
      <c r="F45" s="4"/>
      <c r="G45" s="11"/>
      <c r="H45" s="5"/>
      <c r="I45" s="4"/>
      <c r="J45" s="4"/>
      <c r="K45" s="4"/>
      <c r="L45" s="4"/>
      <c r="M45" s="4"/>
      <c r="N45" s="4"/>
      <c r="O45" s="4"/>
      <c r="P45" s="100"/>
    </row>
    <row r="46" spans="1:16" ht="16" thickBot="1">
      <c r="A46" s="101"/>
      <c r="B46" s="102"/>
      <c r="C46" s="102"/>
      <c r="D46" s="103"/>
      <c r="E46" s="103"/>
      <c r="F46" s="103"/>
      <c r="G46" s="104"/>
      <c r="H46" s="104"/>
      <c r="I46" s="103"/>
      <c r="J46" s="107"/>
      <c r="K46" s="107"/>
      <c r="L46" s="107"/>
      <c r="M46" s="107"/>
      <c r="N46" s="107"/>
      <c r="O46" s="103"/>
      <c r="P46" s="105"/>
    </row>
    <row r="47" spans="1:16" ht="13" thickTop="1"/>
  </sheetData>
  <mergeCells count="13">
    <mergeCell ref="B3:E3"/>
    <mergeCell ref="G3:J3"/>
    <mergeCell ref="M34:N34"/>
    <mergeCell ref="J42:N43"/>
    <mergeCell ref="J41:N41"/>
    <mergeCell ref="J35:L35"/>
    <mergeCell ref="M35:N35"/>
    <mergeCell ref="J36:L36"/>
    <mergeCell ref="M36:N36"/>
    <mergeCell ref="J37:L37"/>
    <mergeCell ref="M37:N37"/>
    <mergeCell ref="J38:L38"/>
    <mergeCell ref="M38:N38"/>
  </mergeCells>
  <phoneticPr fontId="2" type="noConversion"/>
  <conditionalFormatting sqref="F5:F29">
    <cfRule type="cellIs" dxfId="3" priority="4" stopIfTrue="1" operator="equal">
      <formula>0</formula>
    </cfRule>
  </conditionalFormatting>
  <conditionalFormatting sqref="L30 N5:N30 K5:L29">
    <cfRule type="cellIs" dxfId="2" priority="5" stopIfTrue="1" operator="equal">
      <formula>0</formula>
    </cfRule>
  </conditionalFormatting>
  <conditionalFormatting sqref="N5:N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ignoredErrors>
    <ignoredError sqref="N30 F35:G39 D40:D41 D44 N10:N29 F10:F29 K10:K29 M10:M29 D36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DISCLAIMER</vt:lpstr>
      <vt:lpstr>Market Cycles</vt:lpstr>
      <vt:lpstr>Dividends</vt:lpstr>
      <vt:lpstr>Closed Trades &amp; Tax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2008-07-31T03:33:07Z</dcterms:created>
  <dcterms:modified xsi:type="dcterms:W3CDTF">2015-06-12T03:45:46Z</dcterms:modified>
</cp:coreProperties>
</file>