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F:\F DRIVE\ALL\ALEXY\financial projections template\"/>
    </mc:Choice>
  </mc:AlternateContent>
  <bookViews>
    <workbookView xWindow="0" yWindow="0" windowWidth="20490" windowHeight="7755" tabRatio="801" activeTab="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7" i="6" l="1"/>
  <c r="F57" i="6"/>
  <c r="D57" i="6"/>
  <c r="AC12" i="21" l="1"/>
  <c r="D126" i="31" l="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F38" i="21" l="1"/>
  <c r="F39" i="21" s="1"/>
  <c r="D32" i="21"/>
  <c r="D33" i="21" s="1"/>
  <c r="C20" i="21"/>
  <c r="C21" i="21" s="1"/>
  <c r="H14" i="2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C55" i="39"/>
  <c r="D50" i="17"/>
  <c r="E50" i="17"/>
  <c r="F50" i="17"/>
  <c r="G50" i="17"/>
  <c r="H50" i="17"/>
  <c r="H22" i="39" s="1"/>
  <c r="I50" i="17"/>
  <c r="J50" i="17"/>
  <c r="K50" i="17"/>
  <c r="L50" i="17"/>
  <c r="L22" i="39" s="1"/>
  <c r="M50" i="17"/>
  <c r="N50" i="17"/>
  <c r="D49" i="17"/>
  <c r="E49" i="17"/>
  <c r="F49" i="17"/>
  <c r="G49" i="17"/>
  <c r="H49" i="17"/>
  <c r="H51" i="17" s="1"/>
  <c r="I49" i="17"/>
  <c r="J49" i="17"/>
  <c r="K49" i="17"/>
  <c r="L49" i="17"/>
  <c r="M49" i="17"/>
  <c r="M51" i="17" s="1"/>
  <c r="N49" i="17"/>
  <c r="C50" i="17"/>
  <c r="C49" i="17"/>
  <c r="D44" i="17"/>
  <c r="E44" i="17"/>
  <c r="F44" i="17"/>
  <c r="G44" i="17"/>
  <c r="H44" i="17"/>
  <c r="H21" i="39" s="1"/>
  <c r="I44" i="17"/>
  <c r="J44" i="17"/>
  <c r="K44" i="17"/>
  <c r="L44" i="17"/>
  <c r="L21" i="39" s="1"/>
  <c r="M44" i="17"/>
  <c r="N44" i="17"/>
  <c r="D43" i="17"/>
  <c r="D13" i="39" s="1"/>
  <c r="E43" i="17"/>
  <c r="F43" i="17"/>
  <c r="G43" i="17"/>
  <c r="H43" i="17"/>
  <c r="H45" i="17" s="1"/>
  <c r="I43" i="17"/>
  <c r="I45" i="17" s="1"/>
  <c r="J43" i="17"/>
  <c r="K43" i="17"/>
  <c r="L43" i="17"/>
  <c r="L13" i="39" s="1"/>
  <c r="M43" i="17"/>
  <c r="M45" i="17" s="1"/>
  <c r="N43" i="17"/>
  <c r="C44" i="17"/>
  <c r="C43" i="17"/>
  <c r="C13" i="39" s="1"/>
  <c r="D38" i="17"/>
  <c r="D20" i="39" s="1"/>
  <c r="E38" i="17"/>
  <c r="F38" i="17"/>
  <c r="G38" i="17"/>
  <c r="G39" i="17" s="1"/>
  <c r="H38" i="17"/>
  <c r="H20" i="39" s="1"/>
  <c r="I38" i="17"/>
  <c r="J38" i="17"/>
  <c r="K38" i="17"/>
  <c r="L38" i="17"/>
  <c r="L20" i="39" s="1"/>
  <c r="M38" i="17"/>
  <c r="N38" i="17"/>
  <c r="D37" i="17"/>
  <c r="E37" i="17"/>
  <c r="E12" i="39" s="1"/>
  <c r="F37" i="17"/>
  <c r="G37" i="17"/>
  <c r="H37" i="17"/>
  <c r="H12" i="39" s="1"/>
  <c r="I37" i="17"/>
  <c r="J37" i="17"/>
  <c r="K37" i="17"/>
  <c r="L37" i="17"/>
  <c r="L39" i="17" s="1"/>
  <c r="M37" i="17"/>
  <c r="N37" i="17"/>
  <c r="C38" i="17"/>
  <c r="C37" i="17"/>
  <c r="D32" i="17"/>
  <c r="E32" i="17"/>
  <c r="F32" i="17"/>
  <c r="G32" i="17"/>
  <c r="G19" i="39" s="1"/>
  <c r="H32" i="17"/>
  <c r="H19" i="39" s="1"/>
  <c r="I32" i="17"/>
  <c r="J32" i="17"/>
  <c r="K32" i="17"/>
  <c r="K19" i="39" s="1"/>
  <c r="L32" i="17"/>
  <c r="L19" i="39" s="1"/>
  <c r="M32" i="17"/>
  <c r="N32" i="17"/>
  <c r="N31" i="17"/>
  <c r="D31" i="17"/>
  <c r="D11" i="39" s="1"/>
  <c r="E31" i="17"/>
  <c r="F31" i="17"/>
  <c r="G31" i="17"/>
  <c r="H31" i="17"/>
  <c r="H11" i="39" s="1"/>
  <c r="I31" i="17"/>
  <c r="J31" i="17"/>
  <c r="K31" i="17"/>
  <c r="L31" i="17"/>
  <c r="M31" i="17"/>
  <c r="C32" i="17"/>
  <c r="C31" i="17"/>
  <c r="D26" i="17"/>
  <c r="D18" i="39" s="1"/>
  <c r="E26" i="17"/>
  <c r="F26" i="17"/>
  <c r="G26" i="17"/>
  <c r="H26" i="17"/>
  <c r="H18" i="39" s="1"/>
  <c r="I26" i="17"/>
  <c r="J26" i="17"/>
  <c r="K26" i="17"/>
  <c r="L26" i="17"/>
  <c r="L18" i="39" s="1"/>
  <c r="M26" i="17"/>
  <c r="N26" i="17"/>
  <c r="D25" i="17"/>
  <c r="E25" i="17"/>
  <c r="E10" i="39" s="1"/>
  <c r="F25" i="17"/>
  <c r="G25" i="17"/>
  <c r="H25" i="17"/>
  <c r="I25" i="17"/>
  <c r="I27" i="17" s="1"/>
  <c r="J25" i="17"/>
  <c r="K25" i="17"/>
  <c r="L25" i="17"/>
  <c r="M25" i="17"/>
  <c r="N25" i="17"/>
  <c r="C26" i="17"/>
  <c r="C25" i="17"/>
  <c r="D20" i="17"/>
  <c r="D17" i="39" s="1"/>
  <c r="E20" i="17"/>
  <c r="F20" i="17"/>
  <c r="G20" i="17"/>
  <c r="H20" i="17"/>
  <c r="I20" i="17"/>
  <c r="J20" i="17"/>
  <c r="K20" i="17"/>
  <c r="L20" i="17"/>
  <c r="M20" i="17"/>
  <c r="N20" i="17"/>
  <c r="D19" i="17"/>
  <c r="D9" i="39" s="1"/>
  <c r="E19" i="17"/>
  <c r="F19" i="17"/>
  <c r="G19" i="17"/>
  <c r="H19" i="17"/>
  <c r="I19" i="17"/>
  <c r="J19" i="17"/>
  <c r="K19" i="17"/>
  <c r="L19" i="17"/>
  <c r="M19" i="17"/>
  <c r="N19" i="17"/>
  <c r="C20" i="17"/>
  <c r="C19" i="17"/>
  <c r="C53" i="17" s="1"/>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A41" i="21"/>
  <c r="B47" i="17"/>
  <c r="B41" i="17"/>
  <c r="B21" i="39" s="1"/>
  <c r="B35" i="17"/>
  <c r="B29" i="17"/>
  <c r="B23" i="17"/>
  <c r="A17" i="21"/>
  <c r="B17" i="17"/>
  <c r="D42" i="21"/>
  <c r="E42" i="21"/>
  <c r="T42" i="21" s="1"/>
  <c r="F42" i="21"/>
  <c r="F43" i="21" s="1"/>
  <c r="G42" i="21"/>
  <c r="G44" i="21" s="1"/>
  <c r="H42" i="21"/>
  <c r="I42" i="21"/>
  <c r="X42" i="21"/>
  <c r="J42" i="21"/>
  <c r="J46" i="21" s="1"/>
  <c r="K42" i="21"/>
  <c r="L42" i="21"/>
  <c r="M42" i="21"/>
  <c r="AB42" i="21" s="1"/>
  <c r="N42" i="21"/>
  <c r="C42" i="21"/>
  <c r="C43" i="21" s="1"/>
  <c r="D36" i="21"/>
  <c r="S36" i="21"/>
  <c r="E36" i="21"/>
  <c r="E38" i="21" s="1"/>
  <c r="F36" i="21"/>
  <c r="F37" i="21" s="1"/>
  <c r="U36" i="21"/>
  <c r="U37" i="21" s="1"/>
  <c r="G36" i="21"/>
  <c r="V36" i="21" s="1"/>
  <c r="H36" i="21"/>
  <c r="W36" i="21"/>
  <c r="I36" i="21"/>
  <c r="I38" i="21" s="1"/>
  <c r="J36" i="21"/>
  <c r="K36" i="21"/>
  <c r="Z36" i="21" s="1"/>
  <c r="L36" i="21"/>
  <c r="AA36" i="21"/>
  <c r="M36" i="21"/>
  <c r="M38" i="21" s="1"/>
  <c r="N36" i="21"/>
  <c r="N37" i="21" s="1"/>
  <c r="AC36" i="21"/>
  <c r="AC37" i="21" s="1"/>
  <c r="C36" i="21"/>
  <c r="D30" i="21"/>
  <c r="D31" i="21" s="1"/>
  <c r="S30" i="21"/>
  <c r="S31" i="21" s="1"/>
  <c r="E30" i="21"/>
  <c r="T30" i="21" s="1"/>
  <c r="F30" i="21"/>
  <c r="U30" i="21" s="1"/>
  <c r="G30" i="21"/>
  <c r="G32" i="21" s="1"/>
  <c r="H30" i="21"/>
  <c r="I30" i="21"/>
  <c r="X30" i="21" s="1"/>
  <c r="J30" i="21"/>
  <c r="Y30" i="21"/>
  <c r="K30" i="21"/>
  <c r="K32" i="21" s="1"/>
  <c r="L30" i="21"/>
  <c r="L31" i="21" s="1"/>
  <c r="AA30" i="21"/>
  <c r="AA31" i="21" s="1"/>
  <c r="M30" i="21"/>
  <c r="AB30" i="21" s="1"/>
  <c r="N30" i="21"/>
  <c r="AC30" i="21" s="1"/>
  <c r="C30" i="21"/>
  <c r="C31" i="21" s="1"/>
  <c r="D24" i="21"/>
  <c r="S24" i="21"/>
  <c r="E24" i="21"/>
  <c r="E26" i="21" s="1"/>
  <c r="F24" i="21"/>
  <c r="F25" i="21" s="1"/>
  <c r="U24" i="21"/>
  <c r="U26" i="21" s="1"/>
  <c r="G24" i="21"/>
  <c r="H24" i="21"/>
  <c r="W24" i="21"/>
  <c r="I24" i="21"/>
  <c r="J24" i="21"/>
  <c r="K24" i="21"/>
  <c r="Z24" i="21" s="1"/>
  <c r="L24" i="21"/>
  <c r="AA24" i="21"/>
  <c r="M24" i="21"/>
  <c r="M26" i="21" s="1"/>
  <c r="N24" i="21"/>
  <c r="N25" i="21" s="1"/>
  <c r="AC24" i="21"/>
  <c r="AC25" i="21" s="1"/>
  <c r="C24" i="21"/>
  <c r="D18" i="21"/>
  <c r="D19" i="21" s="1"/>
  <c r="S18" i="21"/>
  <c r="S20" i="21" s="1"/>
  <c r="E18" i="21"/>
  <c r="F18" i="21"/>
  <c r="G18" i="21"/>
  <c r="G20" i="21" s="1"/>
  <c r="H18" i="21"/>
  <c r="H19" i="21" s="1"/>
  <c r="W18" i="21"/>
  <c r="W19" i="21" s="1"/>
  <c r="I18" i="21"/>
  <c r="X18" i="21" s="1"/>
  <c r="J18" i="21"/>
  <c r="Y18" i="21"/>
  <c r="K18" i="21"/>
  <c r="L18" i="21"/>
  <c r="L19" i="21" s="1"/>
  <c r="AA18" i="21"/>
  <c r="AA19" i="21" s="1"/>
  <c r="M18" i="21"/>
  <c r="AB18" i="21" s="1"/>
  <c r="N18" i="21"/>
  <c r="AC18" i="21" s="1"/>
  <c r="C18" i="21"/>
  <c r="C19" i="21" s="1"/>
  <c r="D12" i="21"/>
  <c r="S12" i="21" s="1"/>
  <c r="E12" i="21"/>
  <c r="F12" i="21"/>
  <c r="G12" i="21"/>
  <c r="G14" i="21" s="1"/>
  <c r="H12" i="21"/>
  <c r="I12" i="21"/>
  <c r="J12" i="21"/>
  <c r="K12" i="21"/>
  <c r="K14" i="21" s="1"/>
  <c r="L12" i="21"/>
  <c r="M12" i="21"/>
  <c r="N12" i="21"/>
  <c r="C12" i="21"/>
  <c r="C13" i="21" s="1"/>
  <c r="A42" i="21"/>
  <c r="A36" i="21"/>
  <c r="A30" i="21"/>
  <c r="A24" i="21"/>
  <c r="A18" i="21"/>
  <c r="A12" i="21"/>
  <c r="F10" i="17"/>
  <c r="F11" i="17"/>
  <c r="F12" i="17"/>
  <c r="F13" i="17"/>
  <c r="F14" i="17"/>
  <c r="F9" i="17"/>
  <c r="C20" i="24"/>
  <c r="B13" i="39"/>
  <c r="B20" i="6"/>
  <c r="B12" i="6"/>
  <c r="B22" i="39"/>
  <c r="B14" i="39"/>
  <c r="B13" i="6"/>
  <c r="B21" i="6"/>
  <c r="A35" i="21"/>
  <c r="B18" i="6"/>
  <c r="B10" i="6"/>
  <c r="B18" i="39"/>
  <c r="B10" i="39"/>
  <c r="B17" i="6"/>
  <c r="B9" i="6"/>
  <c r="Z12" i="21"/>
  <c r="Y12" i="21"/>
  <c r="V12" i="21"/>
  <c r="U12" i="21"/>
  <c r="R12" i="21"/>
  <c r="O24" i="22"/>
  <c r="C22" i="7" s="1"/>
  <c r="O23" i="22"/>
  <c r="O22" i="22"/>
  <c r="O16" i="22"/>
  <c r="B12" i="28"/>
  <c r="C134" i="31"/>
  <c r="C135" i="31" s="1"/>
  <c r="O17" i="25"/>
  <c r="B16" i="38"/>
  <c r="AB16" i="38"/>
  <c r="O16" i="38"/>
  <c r="F39" i="5"/>
  <c r="E39" i="5"/>
  <c r="D39" i="5"/>
  <c r="O27" i="38"/>
  <c r="O26" i="38"/>
  <c r="O28" i="25"/>
  <c r="B27" i="38" s="1"/>
  <c r="O27" i="25"/>
  <c r="B26" i="38" s="1"/>
  <c r="N41" i="39"/>
  <c r="M41" i="39"/>
  <c r="L41" i="39"/>
  <c r="K41" i="39"/>
  <c r="J41" i="39"/>
  <c r="I41" i="39"/>
  <c r="H41" i="39"/>
  <c r="G41" i="39"/>
  <c r="F41" i="39"/>
  <c r="E41" i="39"/>
  <c r="D41" i="39"/>
  <c r="C41" i="39"/>
  <c r="E20" i="24"/>
  <c r="D20" i="24"/>
  <c r="E12" i="24"/>
  <c r="E13" i="24" s="1"/>
  <c r="D12" i="24"/>
  <c r="D13" i="24" s="1"/>
  <c r="C12" i="24"/>
  <c r="C13" i="24" s="1"/>
  <c r="D11" i="5"/>
  <c r="E11" i="5" s="1"/>
  <c r="F11" i="5" s="1"/>
  <c r="E17" i="5"/>
  <c r="F17" i="5"/>
  <c r="D17" i="5"/>
  <c r="C35" i="22"/>
  <c r="C8" i="25"/>
  <c r="R35" i="24"/>
  <c r="X15" i="38" s="1"/>
  <c r="R15" i="38"/>
  <c r="Q35" i="24"/>
  <c r="O35" i="24"/>
  <c r="N16" i="25"/>
  <c r="N35" i="24"/>
  <c r="M16" i="25" s="1"/>
  <c r="M35" i="24"/>
  <c r="L35" i="24"/>
  <c r="K16" i="25"/>
  <c r="K35" i="24"/>
  <c r="J16" i="25" s="1"/>
  <c r="J35" i="24"/>
  <c r="I16" i="25" s="1"/>
  <c r="I35" i="24"/>
  <c r="H35" i="24"/>
  <c r="G16" i="25"/>
  <c r="G35" i="24"/>
  <c r="F16" i="25" s="1"/>
  <c r="F35" i="24"/>
  <c r="E16" i="25"/>
  <c r="E35" i="24"/>
  <c r="D16" i="25" s="1"/>
  <c r="C117" i="31"/>
  <c r="C119" i="31" s="1"/>
  <c r="D118" i="31"/>
  <c r="E118" i="31"/>
  <c r="F118" i="31"/>
  <c r="G118" i="31"/>
  <c r="H118" i="31"/>
  <c r="I118" i="31"/>
  <c r="J118" i="31"/>
  <c r="K118" i="31"/>
  <c r="L118" i="31"/>
  <c r="M118" i="31"/>
  <c r="N118" i="31"/>
  <c r="C11" i="39"/>
  <c r="C17" i="39"/>
  <c r="C19" i="39"/>
  <c r="D19" i="39"/>
  <c r="E17" i="39"/>
  <c r="E23" i="39" s="1"/>
  <c r="E19" i="39"/>
  <c r="F18" i="39"/>
  <c r="F21" i="17"/>
  <c r="F19" i="39"/>
  <c r="F23" i="39" s="1"/>
  <c r="J18" i="39"/>
  <c r="C14" i="7"/>
  <c r="C20" i="7"/>
  <c r="E20" i="7" s="1"/>
  <c r="C21" i="7"/>
  <c r="C10" i="31"/>
  <c r="C11" i="31"/>
  <c r="C9" i="31"/>
  <c r="C30" i="31"/>
  <c r="G39" i="31" s="1"/>
  <c r="C31" i="31"/>
  <c r="C29" i="31"/>
  <c r="C50" i="31"/>
  <c r="C51" i="31"/>
  <c r="C49" i="31"/>
  <c r="C70" i="31"/>
  <c r="C71" i="31"/>
  <c r="C69" i="31"/>
  <c r="I84" i="31" s="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c r="F22" i="5" s="1"/>
  <c r="D32" i="24"/>
  <c r="P32" i="24" s="1"/>
  <c r="F21" i="5" s="1"/>
  <c r="D31" i="24"/>
  <c r="P31" i="24" s="1"/>
  <c r="D30" i="24"/>
  <c r="P30" i="24" s="1"/>
  <c r="D29" i="24"/>
  <c r="P29" i="24" s="1"/>
  <c r="D18" i="5" s="1"/>
  <c r="D33" i="39"/>
  <c r="E33" i="39"/>
  <c r="F33" i="39"/>
  <c r="G33" i="39"/>
  <c r="H33" i="39"/>
  <c r="I33" i="39"/>
  <c r="J33" i="39"/>
  <c r="K33" i="39"/>
  <c r="L33" i="39"/>
  <c r="M33" i="39"/>
  <c r="N33" i="39"/>
  <c r="C33" i="39"/>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E22" i="39"/>
  <c r="F22" i="39"/>
  <c r="I22" i="39"/>
  <c r="J22" i="39"/>
  <c r="M22" i="39"/>
  <c r="N22" i="39"/>
  <c r="F14" i="39"/>
  <c r="I14" i="39"/>
  <c r="K14" i="39"/>
  <c r="M14" i="39"/>
  <c r="N14" i="39"/>
  <c r="C22" i="39"/>
  <c r="E21" i="39"/>
  <c r="F21" i="39"/>
  <c r="I21" i="39"/>
  <c r="J21" i="39"/>
  <c r="M21" i="39"/>
  <c r="N21" i="39"/>
  <c r="C21" i="39"/>
  <c r="F45" i="17"/>
  <c r="G13" i="39"/>
  <c r="M13" i="39"/>
  <c r="N13" i="39"/>
  <c r="E20" i="39"/>
  <c r="F20" i="39"/>
  <c r="I20" i="39"/>
  <c r="J20" i="39"/>
  <c r="M20" i="39"/>
  <c r="N20" i="39"/>
  <c r="G12" i="39"/>
  <c r="I12" i="39"/>
  <c r="K12" i="39"/>
  <c r="M12" i="39"/>
  <c r="M15" i="39" s="1"/>
  <c r="M24" i="39" s="1"/>
  <c r="N39" i="17"/>
  <c r="I19" i="39"/>
  <c r="J19" i="39"/>
  <c r="M19" i="39"/>
  <c r="M23" i="39" s="1"/>
  <c r="N19" i="39"/>
  <c r="I33" i="17"/>
  <c r="M33" i="17"/>
  <c r="E18" i="39"/>
  <c r="I18" i="39"/>
  <c r="M18" i="39"/>
  <c r="F10" i="39"/>
  <c r="J10" i="39"/>
  <c r="M10" i="39"/>
  <c r="N10" i="39"/>
  <c r="L17" i="39"/>
  <c r="N17" i="39"/>
  <c r="N23" i="39" s="1"/>
  <c r="F9" i="39"/>
  <c r="G9" i="39"/>
  <c r="I9" i="39"/>
  <c r="J9" i="39"/>
  <c r="K9" i="39"/>
  <c r="M9" i="39"/>
  <c r="G8" i="37"/>
  <c r="E8" i="37"/>
  <c r="G14" i="39"/>
  <c r="J12" i="39"/>
  <c r="K10" i="39"/>
  <c r="G10" i="39"/>
  <c r="N51" i="17"/>
  <c r="F51" i="17"/>
  <c r="C15" i="36"/>
  <c r="D15" i="36" s="1"/>
  <c r="C14" i="36"/>
  <c r="D14" i="36"/>
  <c r="C13" i="36"/>
  <c r="D13" i="36" s="1"/>
  <c r="C12" i="36"/>
  <c r="D12" i="36"/>
  <c r="O18" i="17"/>
  <c r="B12" i="21" s="1"/>
  <c r="O24" i="17"/>
  <c r="B18" i="21"/>
  <c r="O30" i="17"/>
  <c r="B24" i="21" s="1"/>
  <c r="O36" i="17"/>
  <c r="B30" i="21"/>
  <c r="O42" i="17"/>
  <c r="B36" i="21" s="1"/>
  <c r="O48" i="17"/>
  <c r="B42" i="21"/>
  <c r="O10" i="22"/>
  <c r="C8" i="7" s="1"/>
  <c r="O11" i="22"/>
  <c r="C9" i="7"/>
  <c r="O12" i="22"/>
  <c r="C10" i="7" s="1"/>
  <c r="O13" i="22"/>
  <c r="C11" i="7"/>
  <c r="E11" i="7" s="1"/>
  <c r="O14" i="22"/>
  <c r="C12" i="7" s="1"/>
  <c r="O15" i="22"/>
  <c r="C13" i="7"/>
  <c r="O17" i="22"/>
  <c r="C15" i="7" s="1"/>
  <c r="E15" i="7" s="1"/>
  <c r="O18" i="22"/>
  <c r="C16" i="7"/>
  <c r="C34" i="6" s="1"/>
  <c r="O19" i="22"/>
  <c r="C17" i="7" s="1"/>
  <c r="O20" i="22"/>
  <c r="C18" i="7"/>
  <c r="O21" i="22"/>
  <c r="C19" i="7" s="1"/>
  <c r="C37" i="6" s="1"/>
  <c r="F7" i="5"/>
  <c r="E7" i="5"/>
  <c r="D7" i="5"/>
  <c r="G7" i="6"/>
  <c r="E7" i="6"/>
  <c r="C7" i="6"/>
  <c r="G7" i="7"/>
  <c r="E7" i="7"/>
  <c r="C7" i="7"/>
  <c r="R14" i="28"/>
  <c r="C24" i="29"/>
  <c r="C26" i="29"/>
  <c r="C16" i="29"/>
  <c r="C12" i="28"/>
  <c r="E8" i="28"/>
  <c r="E9" i="28"/>
  <c r="E10" i="28"/>
  <c r="F10" i="28"/>
  <c r="G10" i="28"/>
  <c r="H10" i="28" s="1"/>
  <c r="I10" i="28" s="1"/>
  <c r="E11" i="28"/>
  <c r="F11" i="28"/>
  <c r="G11" i="28"/>
  <c r="H11" i="28" s="1"/>
  <c r="I11" i="28" s="1"/>
  <c r="D12" i="28"/>
  <c r="C14" i="29"/>
  <c r="C16" i="2"/>
  <c r="C31" i="2" s="1"/>
  <c r="C30" i="2"/>
  <c r="C132" i="31"/>
  <c r="C133" i="31"/>
  <c r="D12" i="5" s="1"/>
  <c r="E12" i="5" s="1"/>
  <c r="F12" i="5" s="1"/>
  <c r="G38" i="2"/>
  <c r="G39" i="2"/>
  <c r="G40" i="2"/>
  <c r="G41" i="2"/>
  <c r="G42" i="2" s="1"/>
  <c r="G37" i="2"/>
  <c r="C52" i="17"/>
  <c r="O25" i="25"/>
  <c r="C23" i="28"/>
  <c r="D52" i="17"/>
  <c r="E52" i="17"/>
  <c r="F52" i="17"/>
  <c r="G52" i="17"/>
  <c r="H52" i="17"/>
  <c r="I52" i="17"/>
  <c r="J52" i="17"/>
  <c r="K52" i="17"/>
  <c r="L52" i="17"/>
  <c r="M52" i="17"/>
  <c r="N52" i="17"/>
  <c r="C25" i="22"/>
  <c r="C20" i="25" s="1"/>
  <c r="D25" i="22"/>
  <c r="E25" i="22"/>
  <c r="E20" i="25"/>
  <c r="F25" i="22"/>
  <c r="F20" i="25" s="1"/>
  <c r="G25" i="22"/>
  <c r="G20" i="25"/>
  <c r="H25" i="22"/>
  <c r="H20" i="25" s="1"/>
  <c r="I25" i="22"/>
  <c r="I20" i="25" s="1"/>
  <c r="J25" i="22"/>
  <c r="J20" i="25" s="1"/>
  <c r="K25" i="22"/>
  <c r="K20" i="25"/>
  <c r="L25" i="22"/>
  <c r="L20" i="25" s="1"/>
  <c r="M25" i="22"/>
  <c r="M20" i="25"/>
  <c r="N25" i="22"/>
  <c r="N20" i="25" s="1"/>
  <c r="E14" i="7"/>
  <c r="C32" i="6"/>
  <c r="E33" i="17"/>
  <c r="I51" i="17"/>
  <c r="K79" i="31"/>
  <c r="L80" i="31"/>
  <c r="D43" i="31"/>
  <c r="F39" i="31"/>
  <c r="D44" i="31"/>
  <c r="N103" i="31"/>
  <c r="L103" i="31"/>
  <c r="K103" i="31"/>
  <c r="J103" i="31"/>
  <c r="H103" i="31"/>
  <c r="G103" i="31"/>
  <c r="F103" i="31"/>
  <c r="D103" i="31"/>
  <c r="C103" i="31"/>
  <c r="N99" i="31"/>
  <c r="L99" i="31"/>
  <c r="K99" i="31"/>
  <c r="J99" i="31"/>
  <c r="H99" i="31"/>
  <c r="G99" i="31"/>
  <c r="F99" i="31"/>
  <c r="D99" i="31"/>
  <c r="C99" i="31"/>
  <c r="N104" i="31"/>
  <c r="L104" i="31"/>
  <c r="K104" i="31"/>
  <c r="J104" i="31"/>
  <c r="H104" i="31"/>
  <c r="G104" i="31"/>
  <c r="F104" i="31"/>
  <c r="D104" i="31"/>
  <c r="C104" i="31"/>
  <c r="N100" i="31"/>
  <c r="L100" i="31"/>
  <c r="K100" i="31"/>
  <c r="J100" i="31"/>
  <c r="H100" i="31"/>
  <c r="G100" i="31"/>
  <c r="F100" i="31"/>
  <c r="D100" i="31"/>
  <c r="C100" i="31"/>
  <c r="K35" i="31"/>
  <c r="K51" i="39" s="1"/>
  <c r="K13" i="39"/>
  <c r="I13" i="39"/>
  <c r="F39" i="17"/>
  <c r="K33" i="17"/>
  <c r="F17" i="39"/>
  <c r="H64" i="31"/>
  <c r="G64" i="31"/>
  <c r="N63" i="31"/>
  <c r="D59" i="31"/>
  <c r="K59" i="31"/>
  <c r="J39" i="17"/>
  <c r="L15" i="38"/>
  <c r="N27" i="17"/>
  <c r="M27" i="17"/>
  <c r="K24" i="31"/>
  <c r="I24" i="31"/>
  <c r="G24" i="31"/>
  <c r="C24" i="31"/>
  <c r="M23" i="31"/>
  <c r="K23" i="31"/>
  <c r="G23" i="31"/>
  <c r="E23" i="31"/>
  <c r="C23" i="31"/>
  <c r="K20" i="31"/>
  <c r="I20" i="31"/>
  <c r="G20" i="31"/>
  <c r="C20" i="31"/>
  <c r="M19" i="31"/>
  <c r="K19" i="31"/>
  <c r="G19" i="31"/>
  <c r="E19" i="31"/>
  <c r="C19" i="31"/>
  <c r="L24" i="31"/>
  <c r="J24" i="31"/>
  <c r="H24" i="31"/>
  <c r="D24" i="31"/>
  <c r="N23" i="31"/>
  <c r="L23" i="31"/>
  <c r="H23" i="31"/>
  <c r="F23" i="31"/>
  <c r="D23" i="31"/>
  <c r="L20" i="31"/>
  <c r="J20" i="31"/>
  <c r="H20" i="31"/>
  <c r="D20" i="31"/>
  <c r="N19" i="31"/>
  <c r="L19" i="31"/>
  <c r="H19" i="31"/>
  <c r="F19" i="31"/>
  <c r="D19" i="31"/>
  <c r="B24" i="38"/>
  <c r="D41" i="5"/>
  <c r="E41" i="5" s="1"/>
  <c r="F41" i="5" s="1"/>
  <c r="M16" i="31"/>
  <c r="I16" i="31"/>
  <c r="G16" i="31"/>
  <c r="E16" i="31"/>
  <c r="L15" i="31"/>
  <c r="J15" i="31"/>
  <c r="H15" i="31"/>
  <c r="D15" i="31"/>
  <c r="C15" i="31"/>
  <c r="C50" i="39" s="1"/>
  <c r="N16" i="31"/>
  <c r="J16" i="31"/>
  <c r="H16" i="31"/>
  <c r="F16" i="31"/>
  <c r="M15" i="31"/>
  <c r="M30" i="22" s="1"/>
  <c r="K15" i="31"/>
  <c r="K50" i="39" s="1"/>
  <c r="I15" i="31"/>
  <c r="I50" i="39" s="1"/>
  <c r="E15" i="31"/>
  <c r="C16" i="31"/>
  <c r="C17" i="31"/>
  <c r="M21" i="17"/>
  <c r="E15" i="28"/>
  <c r="C44" i="39"/>
  <c r="M44" i="39"/>
  <c r="I44" i="39"/>
  <c r="G44" i="39"/>
  <c r="E44" i="39"/>
  <c r="K15" i="38"/>
  <c r="F23" i="5"/>
  <c r="I35" i="31"/>
  <c r="E22" i="7"/>
  <c r="E40" i="6" s="1"/>
  <c r="C40" i="6"/>
  <c r="N44" i="39"/>
  <c r="J44" i="39"/>
  <c r="H44" i="39"/>
  <c r="F44" i="39"/>
  <c r="C12" i="31"/>
  <c r="J95" i="31"/>
  <c r="J54" i="39" s="1"/>
  <c r="I95" i="31"/>
  <c r="H95" i="31"/>
  <c r="F95" i="31"/>
  <c r="F54" i="39" s="1"/>
  <c r="E95" i="31"/>
  <c r="D95" i="31"/>
  <c r="J53" i="17"/>
  <c r="J21" i="17"/>
  <c r="E21" i="17"/>
  <c r="P15" i="38"/>
  <c r="M54" i="17"/>
  <c r="E11" i="39"/>
  <c r="D33" i="17"/>
  <c r="F33" i="17"/>
  <c r="F53" i="17"/>
  <c r="E27" i="17"/>
  <c r="I10" i="39"/>
  <c r="M53" i="17"/>
  <c r="I53" i="17"/>
  <c r="D21" i="17"/>
  <c r="E9" i="39"/>
  <c r="N12" i="39"/>
  <c r="H33" i="17"/>
  <c r="M39" i="17"/>
  <c r="I39" i="17"/>
  <c r="E39" i="17"/>
  <c r="E53" i="17"/>
  <c r="N18" i="39"/>
  <c r="M11" i="39"/>
  <c r="I11" i="39"/>
  <c r="J27" i="17"/>
  <c r="F27" i="17"/>
  <c r="C18" i="39"/>
  <c r="F12" i="39"/>
  <c r="C20" i="39"/>
  <c r="F11" i="39"/>
  <c r="M17" i="39"/>
  <c r="O30" i="39"/>
  <c r="O38" i="39"/>
  <c r="F15" i="38"/>
  <c r="I15" i="38"/>
  <c r="L23" i="39"/>
  <c r="C38" i="6"/>
  <c r="D96" i="31"/>
  <c r="E96" i="31"/>
  <c r="F96" i="31"/>
  <c r="H96" i="31"/>
  <c r="I96" i="31"/>
  <c r="J96" i="31"/>
  <c r="L95" i="31"/>
  <c r="M95" i="31"/>
  <c r="M54" i="39" s="1"/>
  <c r="N95" i="31"/>
  <c r="L96" i="31"/>
  <c r="M96" i="31"/>
  <c r="N96" i="31"/>
  <c r="C92" i="31"/>
  <c r="M75" i="31"/>
  <c r="M33" i="22" s="1"/>
  <c r="K75" i="31"/>
  <c r="N35" i="31"/>
  <c r="H13" i="39"/>
  <c r="E19" i="28"/>
  <c r="F19" i="28" s="1"/>
  <c r="F9" i="28"/>
  <c r="E17" i="7"/>
  <c r="C35" i="6"/>
  <c r="J11" i="28"/>
  <c r="K11" i="28" s="1"/>
  <c r="L11" i="28" s="1"/>
  <c r="M11" i="28" s="1"/>
  <c r="N11" i="28" s="1"/>
  <c r="O11" i="28" s="1"/>
  <c r="P11" i="28" s="1"/>
  <c r="Q11" i="28" s="1"/>
  <c r="E13" i="7"/>
  <c r="G13" i="7" s="1"/>
  <c r="C31" i="6"/>
  <c r="C29" i="6"/>
  <c r="F13" i="39"/>
  <c r="N9" i="39"/>
  <c r="N21" i="17"/>
  <c r="N33" i="17"/>
  <c r="J11" i="39"/>
  <c r="J33" i="17"/>
  <c r="E16" i="7"/>
  <c r="E34" i="6" s="1"/>
  <c r="I54" i="17"/>
  <c r="I55" i="17" s="1"/>
  <c r="I17" i="39"/>
  <c r="I23" i="39" s="1"/>
  <c r="I21" i="17"/>
  <c r="L11" i="39"/>
  <c r="L33" i="17"/>
  <c r="N45" i="17"/>
  <c r="J51" i="17"/>
  <c r="J14" i="39"/>
  <c r="E19" i="7"/>
  <c r="E37" i="6" s="1"/>
  <c r="C33" i="6"/>
  <c r="E12" i="7"/>
  <c r="E30" i="6" s="1"/>
  <c r="C30" i="6"/>
  <c r="E8" i="7"/>
  <c r="C26" i="6"/>
  <c r="J45" i="17"/>
  <c r="J13" i="39"/>
  <c r="D21" i="39"/>
  <c r="O40" i="39"/>
  <c r="O39" i="39"/>
  <c r="O37" i="39"/>
  <c r="O35" i="39"/>
  <c r="O34" i="39"/>
  <c r="O31" i="39"/>
  <c r="O28" i="39"/>
  <c r="O33" i="39"/>
  <c r="J54" i="17"/>
  <c r="H54" i="17"/>
  <c r="M56" i="31"/>
  <c r="N54" i="17"/>
  <c r="L54" i="17"/>
  <c r="G56" i="31"/>
  <c r="M55" i="31"/>
  <c r="M32" i="22" s="1"/>
  <c r="J17" i="39"/>
  <c r="J23" i="39" s="1"/>
  <c r="H17" i="39"/>
  <c r="H23" i="39" s="1"/>
  <c r="E54" i="17"/>
  <c r="F54" i="17"/>
  <c r="C54" i="17"/>
  <c r="C18" i="25"/>
  <c r="D54" i="17"/>
  <c r="G14" i="7"/>
  <c r="G32" i="6"/>
  <c r="E32" i="6"/>
  <c r="M34" i="22"/>
  <c r="D34" i="22"/>
  <c r="D54" i="39"/>
  <c r="F34" i="22"/>
  <c r="J34" i="22"/>
  <c r="L34" i="22"/>
  <c r="L54" i="39"/>
  <c r="M53" i="39"/>
  <c r="M52" i="39"/>
  <c r="I30" i="22"/>
  <c r="E30" i="22"/>
  <c r="E50" i="39"/>
  <c r="M50" i="39"/>
  <c r="J30" i="22"/>
  <c r="J50" i="39"/>
  <c r="J18" i="25"/>
  <c r="G22" i="7"/>
  <c r="G40" i="6" s="1"/>
  <c r="I10" i="25"/>
  <c r="I56" i="39"/>
  <c r="I36" i="22" s="1"/>
  <c r="F56" i="39"/>
  <c r="F36" i="22" s="1"/>
  <c r="E18" i="25"/>
  <c r="E10" i="25"/>
  <c r="M56" i="39"/>
  <c r="M36" i="22" s="1"/>
  <c r="F10" i="25"/>
  <c r="J10" i="25"/>
  <c r="M10" i="25"/>
  <c r="F15" i="39"/>
  <c r="C8" i="36"/>
  <c r="D8" i="36" s="1"/>
  <c r="C30" i="22"/>
  <c r="G8" i="7"/>
  <c r="E26" i="6"/>
  <c r="G15" i="7"/>
  <c r="E33" i="6"/>
  <c r="G31" i="6"/>
  <c r="E31" i="6"/>
  <c r="G17" i="7"/>
  <c r="G35" i="6" s="1"/>
  <c r="E35" i="6"/>
  <c r="G9" i="28"/>
  <c r="H9" i="28"/>
  <c r="I9" i="28" s="1"/>
  <c r="J9" i="28" s="1"/>
  <c r="K9" i="28" s="1"/>
  <c r="L9" i="28" s="1"/>
  <c r="M9" i="28" s="1"/>
  <c r="N9" i="28" s="1"/>
  <c r="O9" i="28" s="1"/>
  <c r="P9" i="28" s="1"/>
  <c r="J55" i="17"/>
  <c r="C55" i="17"/>
  <c r="G12" i="7"/>
  <c r="G30" i="6" s="1"/>
  <c r="G19" i="7"/>
  <c r="G37" i="6" s="1"/>
  <c r="G16" i="7"/>
  <c r="G34" i="6" s="1"/>
  <c r="G11" i="7"/>
  <c r="G29" i="6" s="1"/>
  <c r="E29" i="6"/>
  <c r="G19" i="28"/>
  <c r="H19" i="28" s="1"/>
  <c r="I19" i="28" s="1"/>
  <c r="J19" i="28" s="1"/>
  <c r="K19" i="28" s="1"/>
  <c r="L19" i="28" s="1"/>
  <c r="M19" i="28" s="1"/>
  <c r="N19" i="28" s="1"/>
  <c r="O19" i="28" s="1"/>
  <c r="P19" i="28" s="1"/>
  <c r="G26" i="6"/>
  <c r="C27" i="27"/>
  <c r="D27" i="27"/>
  <c r="E27" i="27"/>
  <c r="C40" i="2" l="1"/>
  <c r="C37" i="2"/>
  <c r="C38" i="2"/>
  <c r="D43" i="2"/>
  <c r="E43" i="2" s="1"/>
  <c r="C41" i="2"/>
  <c r="C35" i="2"/>
  <c r="C39" i="2"/>
  <c r="C42" i="2"/>
  <c r="C9" i="36"/>
  <c r="D9" i="36" s="1"/>
  <c r="C34" i="2"/>
  <c r="E22" i="5"/>
  <c r="D22" i="5"/>
  <c r="S15" i="38"/>
  <c r="T15" i="38"/>
  <c r="AA15" i="38"/>
  <c r="Z15" i="38"/>
  <c r="Y15" i="38"/>
  <c r="V15" i="38"/>
  <c r="U15" i="38"/>
  <c r="Q15" i="38"/>
  <c r="W15" i="38"/>
  <c r="D20" i="5"/>
  <c r="F20" i="5"/>
  <c r="E20" i="5"/>
  <c r="D117" i="31"/>
  <c r="D119" i="31" s="1"/>
  <c r="D48" i="39" s="1"/>
  <c r="C28" i="22"/>
  <c r="C48" i="39"/>
  <c r="F24" i="39"/>
  <c r="X23" i="38"/>
  <c r="N51" i="39"/>
  <c r="N31" i="22"/>
  <c r="H30" i="22"/>
  <c r="H50" i="39"/>
  <c r="J64" i="31"/>
  <c r="N60" i="31"/>
  <c r="F60" i="31"/>
  <c r="C64" i="31"/>
  <c r="K63" i="31"/>
  <c r="I59" i="31"/>
  <c r="J63" i="31"/>
  <c r="N59" i="31"/>
  <c r="F59" i="31"/>
  <c r="E64" i="31"/>
  <c r="M63" i="31"/>
  <c r="G59" i="31"/>
  <c r="N64" i="31"/>
  <c r="D64" i="31"/>
  <c r="D60" i="31"/>
  <c r="G60" i="31"/>
  <c r="M59" i="31"/>
  <c r="H63" i="31"/>
  <c r="U23" i="38" s="1"/>
  <c r="J59" i="31"/>
  <c r="I64" i="31"/>
  <c r="G63" i="31"/>
  <c r="J55" i="31"/>
  <c r="E55" i="31"/>
  <c r="D56" i="31"/>
  <c r="C55" i="31"/>
  <c r="C52" i="31"/>
  <c r="L64" i="31"/>
  <c r="L60" i="31"/>
  <c r="K64" i="31"/>
  <c r="C60" i="31"/>
  <c r="E59" i="31"/>
  <c r="F63" i="31"/>
  <c r="H59" i="31"/>
  <c r="M60" i="31"/>
  <c r="M23" i="38" s="1"/>
  <c r="C63" i="31"/>
  <c r="I55" i="31"/>
  <c r="G55" i="31"/>
  <c r="D55" i="31"/>
  <c r="E21" i="7"/>
  <c r="C19" i="38" s="1"/>
  <c r="C39" i="6"/>
  <c r="H31" i="21"/>
  <c r="W30" i="21"/>
  <c r="W32" i="21" s="1"/>
  <c r="B9" i="39"/>
  <c r="B16" i="6"/>
  <c r="B8" i="6"/>
  <c r="B17" i="39"/>
  <c r="A29" i="21"/>
  <c r="B20" i="39"/>
  <c r="B11" i="6"/>
  <c r="B19" i="6"/>
  <c r="C56" i="39"/>
  <c r="C36" i="22" s="1"/>
  <c r="C10" i="25"/>
  <c r="C12" i="25" s="1"/>
  <c r="H9" i="39"/>
  <c r="H53" i="17"/>
  <c r="H10" i="25" s="1"/>
  <c r="H21" i="17"/>
  <c r="K17" i="39"/>
  <c r="K54" i="17"/>
  <c r="C10" i="39"/>
  <c r="C27" i="17"/>
  <c r="O25" i="17"/>
  <c r="H10" i="39"/>
  <c r="H27" i="17"/>
  <c r="K18" i="39"/>
  <c r="O18" i="39" s="1"/>
  <c r="K27" i="17"/>
  <c r="C33" i="17"/>
  <c r="O31" i="17"/>
  <c r="K53" i="17"/>
  <c r="K11" i="39"/>
  <c r="N53" i="17"/>
  <c r="N11" i="39"/>
  <c r="K20" i="39"/>
  <c r="K39" i="17"/>
  <c r="C51" i="17"/>
  <c r="O49" i="17"/>
  <c r="C14" i="39"/>
  <c r="C15" i="39" s="1"/>
  <c r="K22" i="39"/>
  <c r="K51" i="17"/>
  <c r="R11" i="28"/>
  <c r="C12" i="37" s="1"/>
  <c r="E12" i="37" s="1"/>
  <c r="G12" i="37" s="1"/>
  <c r="L45" i="17"/>
  <c r="G75" i="31"/>
  <c r="M76" i="31"/>
  <c r="L59" i="31"/>
  <c r="E63" i="31"/>
  <c r="H60" i="31"/>
  <c r="D39" i="31"/>
  <c r="J39" i="31"/>
  <c r="E84" i="31"/>
  <c r="C28" i="6"/>
  <c r="E10" i="7"/>
  <c r="A11" i="21"/>
  <c r="O30" i="21"/>
  <c r="B12" i="39"/>
  <c r="L13" i="21"/>
  <c r="AA12" i="21"/>
  <c r="AA14" i="21" s="1"/>
  <c r="L46" i="21"/>
  <c r="H13" i="21"/>
  <c r="H15" i="21" s="1"/>
  <c r="W12" i="21"/>
  <c r="H46" i="21"/>
  <c r="J25" i="21"/>
  <c r="Y24" i="21"/>
  <c r="Y25" i="21" s="1"/>
  <c r="C34" i="1"/>
  <c r="G7" i="28" s="1"/>
  <c r="F34" i="1"/>
  <c r="J7" i="28" s="1"/>
  <c r="O17" i="39"/>
  <c r="E56" i="39"/>
  <c r="E36" i="22" s="1"/>
  <c r="F18" i="25"/>
  <c r="L56" i="31"/>
  <c r="C56" i="31"/>
  <c r="C57" i="31" s="1"/>
  <c r="D57" i="31" s="1"/>
  <c r="D53" i="17"/>
  <c r="D35" i="24"/>
  <c r="H36" i="31"/>
  <c r="H24" i="25" s="1"/>
  <c r="F75" i="31"/>
  <c r="H76" i="31"/>
  <c r="G11" i="25"/>
  <c r="F55" i="17"/>
  <c r="L55" i="31"/>
  <c r="D133" i="31"/>
  <c r="C138" i="31" s="1"/>
  <c r="C139" i="31" s="1"/>
  <c r="D138" i="31" s="1"/>
  <c r="D139" i="31" s="1"/>
  <c r="E138" i="31" s="1"/>
  <c r="E139" i="31" s="1"/>
  <c r="F138" i="31" s="1"/>
  <c r="I60" i="31"/>
  <c r="D63" i="31"/>
  <c r="I63" i="31"/>
  <c r="J60" i="31"/>
  <c r="F40" i="31"/>
  <c r="J44" i="31"/>
  <c r="C80" i="31"/>
  <c r="L83" i="31"/>
  <c r="F8" i="28"/>
  <c r="F12" i="28" s="1"/>
  <c r="E20" i="28"/>
  <c r="F20" i="28" s="1"/>
  <c r="G20" i="28" s="1"/>
  <c r="H20" i="28" s="1"/>
  <c r="I20" i="28" s="1"/>
  <c r="J20" i="28" s="1"/>
  <c r="K20" i="28" s="1"/>
  <c r="L20" i="28" s="1"/>
  <c r="M20" i="28" s="1"/>
  <c r="N20" i="28" s="1"/>
  <c r="O20" i="28" s="1"/>
  <c r="P20" i="28" s="1"/>
  <c r="Q20" i="28" s="1"/>
  <c r="E12" i="28"/>
  <c r="E16" i="28"/>
  <c r="E21" i="28"/>
  <c r="F21" i="28" s="1"/>
  <c r="G21" i="28" s="1"/>
  <c r="H21" i="28" s="1"/>
  <c r="I21" i="28" s="1"/>
  <c r="J21" i="28" s="1"/>
  <c r="E22" i="28"/>
  <c r="F22" i="28" s="1"/>
  <c r="G22" i="28" s="1"/>
  <c r="H22" i="28" s="1"/>
  <c r="I22" i="28" s="1"/>
  <c r="J22" i="28" s="1"/>
  <c r="E18" i="7"/>
  <c r="N19" i="38" s="1"/>
  <c r="C36" i="6"/>
  <c r="C43" i="6" s="1"/>
  <c r="C27" i="6"/>
  <c r="E9" i="7"/>
  <c r="C15" i="38"/>
  <c r="M15" i="38"/>
  <c r="D15" i="38"/>
  <c r="J15" i="38"/>
  <c r="G15" i="38"/>
  <c r="N15" i="38"/>
  <c r="H15" i="38"/>
  <c r="E15" i="38"/>
  <c r="E18" i="5"/>
  <c r="F18" i="5"/>
  <c r="E76" i="31"/>
  <c r="K76" i="31"/>
  <c r="H75" i="31"/>
  <c r="E83" i="31"/>
  <c r="D79" i="31"/>
  <c r="G83" i="31"/>
  <c r="T23" i="38" s="1"/>
  <c r="H80" i="31"/>
  <c r="N76" i="31"/>
  <c r="C76" i="31"/>
  <c r="C77" i="31" s="1"/>
  <c r="G76" i="31"/>
  <c r="L75" i="31"/>
  <c r="D75" i="31"/>
  <c r="J75" i="31"/>
  <c r="N43" i="31"/>
  <c r="J43" i="31"/>
  <c r="F43" i="31"/>
  <c r="M40" i="31"/>
  <c r="E40" i="31"/>
  <c r="M43" i="31"/>
  <c r="Z23" i="38" s="1"/>
  <c r="I43" i="31"/>
  <c r="E43" i="31"/>
  <c r="K40" i="31"/>
  <c r="C40" i="31"/>
  <c r="E39" i="31"/>
  <c r="K43" i="31"/>
  <c r="C43" i="31"/>
  <c r="I39" i="31"/>
  <c r="I23" i="38" s="1"/>
  <c r="D40" i="31"/>
  <c r="M44" i="31"/>
  <c r="I44" i="31"/>
  <c r="E44" i="31"/>
  <c r="L40" i="31"/>
  <c r="L39" i="31"/>
  <c r="C32" i="31"/>
  <c r="E35" i="31"/>
  <c r="F35" i="31"/>
  <c r="E36" i="31"/>
  <c r="I36" i="31"/>
  <c r="I24" i="25" s="1"/>
  <c r="M35" i="31"/>
  <c r="N36" i="31"/>
  <c r="L43" i="31"/>
  <c r="I40" i="31"/>
  <c r="C39" i="31"/>
  <c r="C23" i="38" s="1"/>
  <c r="N44" i="31"/>
  <c r="H44" i="31"/>
  <c r="C44" i="31"/>
  <c r="N39" i="31"/>
  <c r="G35" i="31"/>
  <c r="L35" i="31"/>
  <c r="F36" i="31"/>
  <c r="O36" i="31" s="1"/>
  <c r="K36" i="31"/>
  <c r="M36" i="31"/>
  <c r="H43" i="31"/>
  <c r="G40" i="31"/>
  <c r="H40" i="31"/>
  <c r="L44" i="31"/>
  <c r="G44" i="31"/>
  <c r="N40" i="31"/>
  <c r="H39" i="31"/>
  <c r="H23" i="38" s="1"/>
  <c r="D35" i="31"/>
  <c r="J35" i="31"/>
  <c r="G36" i="31"/>
  <c r="L36" i="31"/>
  <c r="C36" i="31"/>
  <c r="AC42" i="21"/>
  <c r="AC46" i="21" s="1"/>
  <c r="N46" i="21"/>
  <c r="L53" i="17"/>
  <c r="L9" i="39"/>
  <c r="G17" i="39"/>
  <c r="G54" i="17"/>
  <c r="G55" i="17" s="1"/>
  <c r="O20" i="17"/>
  <c r="B14" i="21" s="1"/>
  <c r="C16" i="6" s="1"/>
  <c r="L27" i="17"/>
  <c r="L10" i="39"/>
  <c r="D10" i="39"/>
  <c r="D15" i="39" s="1"/>
  <c r="D24" i="39" s="1"/>
  <c r="D27" i="17"/>
  <c r="O27" i="17" s="1"/>
  <c r="B21" i="21" s="1"/>
  <c r="G18" i="39"/>
  <c r="O26" i="17"/>
  <c r="B20" i="21" s="1"/>
  <c r="C17" i="6" s="1"/>
  <c r="G27" i="17"/>
  <c r="G11" i="39"/>
  <c r="G15" i="39" s="1"/>
  <c r="G33" i="17"/>
  <c r="G53" i="17"/>
  <c r="C39" i="17"/>
  <c r="O37" i="17"/>
  <c r="B31" i="21" s="1"/>
  <c r="C11" i="6" s="1"/>
  <c r="C12" i="39"/>
  <c r="D39" i="17"/>
  <c r="D12" i="39"/>
  <c r="G20" i="39"/>
  <c r="O20" i="39" s="1"/>
  <c r="O38" i="17"/>
  <c r="B32" i="21" s="1"/>
  <c r="C19" i="6" s="1"/>
  <c r="C45" i="17"/>
  <c r="O43" i="17"/>
  <c r="K21" i="39"/>
  <c r="O21" i="39" s="1"/>
  <c r="K45" i="17"/>
  <c r="G21" i="39"/>
  <c r="O44" i="17"/>
  <c r="B38" i="21" s="1"/>
  <c r="C20" i="6" s="1"/>
  <c r="G45" i="17"/>
  <c r="L14" i="39"/>
  <c r="L51" i="17"/>
  <c r="D14" i="39"/>
  <c r="D51" i="17"/>
  <c r="G22" i="39"/>
  <c r="G51" i="17"/>
  <c r="E55" i="17"/>
  <c r="K30" i="22"/>
  <c r="O19" i="17"/>
  <c r="J56" i="31"/>
  <c r="F55" i="31"/>
  <c r="K21" i="17"/>
  <c r="H14" i="39"/>
  <c r="J36" i="31"/>
  <c r="I76" i="31"/>
  <c r="C21" i="17"/>
  <c r="L76" i="31"/>
  <c r="E60" i="31"/>
  <c r="F44" i="31"/>
  <c r="O44" i="31" s="1"/>
  <c r="G43" i="31"/>
  <c r="L79" i="31"/>
  <c r="L12" i="39"/>
  <c r="D13" i="21"/>
  <c r="D46" i="21"/>
  <c r="O12" i="21"/>
  <c r="V24" i="21"/>
  <c r="V26" i="21" s="1"/>
  <c r="G46" i="21"/>
  <c r="J37" i="21"/>
  <c r="Y36" i="21"/>
  <c r="Y38" i="21" s="1"/>
  <c r="D11" i="25"/>
  <c r="H56" i="31"/>
  <c r="N55" i="31"/>
  <c r="N52" i="39" s="1"/>
  <c r="D45" i="17"/>
  <c r="C35" i="31"/>
  <c r="D36" i="31"/>
  <c r="C75" i="31"/>
  <c r="D76" i="31"/>
  <c r="J24" i="25"/>
  <c r="O32" i="17"/>
  <c r="B26" i="21" s="1"/>
  <c r="C18" i="6" s="1"/>
  <c r="G21" i="17"/>
  <c r="H39" i="17"/>
  <c r="J56" i="39"/>
  <c r="J36" i="22" s="1"/>
  <c r="K11" i="25"/>
  <c r="H34" i="22"/>
  <c r="H54" i="39"/>
  <c r="C72" i="31"/>
  <c r="H35" i="31"/>
  <c r="C9" i="39"/>
  <c r="C59" i="31"/>
  <c r="M64" i="31"/>
  <c r="L63" i="31"/>
  <c r="K60" i="31"/>
  <c r="F64" i="31"/>
  <c r="L21" i="17"/>
  <c r="J40" i="31"/>
  <c r="K44" i="31"/>
  <c r="K39" i="31"/>
  <c r="K23" i="38" s="1"/>
  <c r="D80" i="31"/>
  <c r="C79" i="31"/>
  <c r="N83" i="31"/>
  <c r="K15" i="39"/>
  <c r="M103" i="31"/>
  <c r="I103" i="31"/>
  <c r="E103" i="31"/>
  <c r="O103" i="31" s="1"/>
  <c r="G32" i="7" s="1"/>
  <c r="G53" i="6" s="1"/>
  <c r="M99" i="31"/>
  <c r="I99" i="31"/>
  <c r="E99" i="31"/>
  <c r="O99" i="31" s="1"/>
  <c r="E32" i="7" s="1"/>
  <c r="E53" i="6" s="1"/>
  <c r="M104" i="31"/>
  <c r="I104" i="31"/>
  <c r="E104" i="31"/>
  <c r="M100" i="31"/>
  <c r="I100" i="31"/>
  <c r="O100" i="31" s="1"/>
  <c r="E100" i="31"/>
  <c r="K95" i="31"/>
  <c r="G95" i="31"/>
  <c r="G96" i="31"/>
  <c r="G24" i="25" s="1"/>
  <c r="K96" i="31"/>
  <c r="C95" i="31"/>
  <c r="C96" i="31"/>
  <c r="M79" i="31"/>
  <c r="K84" i="31"/>
  <c r="G84" i="31"/>
  <c r="C84" i="31"/>
  <c r="O84" i="31" s="1"/>
  <c r="J79" i="31"/>
  <c r="F79" i="31"/>
  <c r="N84" i="31"/>
  <c r="J83" i="31"/>
  <c r="F83" i="31"/>
  <c r="N80" i="31"/>
  <c r="J80" i="31"/>
  <c r="F80" i="31"/>
  <c r="J84" i="31"/>
  <c r="F84" i="31"/>
  <c r="N79" i="31"/>
  <c r="I79" i="31"/>
  <c r="E79" i="31"/>
  <c r="M83" i="31"/>
  <c r="I83" i="31"/>
  <c r="D84" i="31"/>
  <c r="M80" i="31"/>
  <c r="I80" i="31"/>
  <c r="E80" i="31"/>
  <c r="L84" i="31"/>
  <c r="D83" i="31"/>
  <c r="Q23" i="38" s="1"/>
  <c r="G79" i="31"/>
  <c r="K83" i="31"/>
  <c r="C83" i="31"/>
  <c r="G80" i="31"/>
  <c r="G23" i="38" s="1"/>
  <c r="M84" i="31"/>
  <c r="F76" i="31"/>
  <c r="J76" i="31"/>
  <c r="N75" i="31"/>
  <c r="E75" i="31"/>
  <c r="I75" i="31"/>
  <c r="H55" i="31"/>
  <c r="K56" i="31"/>
  <c r="K24" i="25" s="1"/>
  <c r="F56" i="31"/>
  <c r="N56" i="31"/>
  <c r="K55" i="31"/>
  <c r="E56" i="31"/>
  <c r="I56" i="31"/>
  <c r="M24" i="31"/>
  <c r="E24" i="31"/>
  <c r="O24" i="31" s="1"/>
  <c r="I23" i="31"/>
  <c r="O23" i="31" s="1"/>
  <c r="G28" i="7" s="1"/>
  <c r="G49" i="6" s="1"/>
  <c r="M20" i="31"/>
  <c r="E20" i="31"/>
  <c r="I19" i="31"/>
  <c r="O19" i="31" s="1"/>
  <c r="E28" i="7" s="1"/>
  <c r="E49" i="6" s="1"/>
  <c r="N24" i="31"/>
  <c r="AA23" i="38" s="1"/>
  <c r="F24" i="31"/>
  <c r="J23" i="31"/>
  <c r="N20" i="31"/>
  <c r="N23" i="38" s="1"/>
  <c r="F20" i="31"/>
  <c r="F23" i="38" s="1"/>
  <c r="J19" i="31"/>
  <c r="K16" i="31"/>
  <c r="N15" i="31"/>
  <c r="F15" i="31"/>
  <c r="O15" i="31" s="1"/>
  <c r="L16" i="31"/>
  <c r="D16" i="31"/>
  <c r="G15" i="31"/>
  <c r="U18" i="21"/>
  <c r="U20" i="21" s="1"/>
  <c r="F46" i="21"/>
  <c r="R24" i="21"/>
  <c r="O24" i="21"/>
  <c r="I26" i="21"/>
  <c r="I46" i="21"/>
  <c r="R36" i="21"/>
  <c r="O36" i="21"/>
  <c r="E15" i="39"/>
  <c r="E24" i="39" s="1"/>
  <c r="K80" i="31"/>
  <c r="H83" i="31"/>
  <c r="H79" i="31"/>
  <c r="H84" i="31"/>
  <c r="L44" i="39"/>
  <c r="D44" i="39"/>
  <c r="O44" i="39" s="1"/>
  <c r="O27" i="39"/>
  <c r="O36" i="39"/>
  <c r="O32" i="39"/>
  <c r="O29" i="39"/>
  <c r="K44" i="39"/>
  <c r="C46" i="21"/>
  <c r="K20" i="21"/>
  <c r="K19" i="21"/>
  <c r="K21" i="21" s="1"/>
  <c r="T18" i="21"/>
  <c r="E46" i="21"/>
  <c r="D18" i="25"/>
  <c r="N15" i="39"/>
  <c r="N24" i="39" s="1"/>
  <c r="C23" i="7"/>
  <c r="O41" i="39"/>
  <c r="E18" i="28"/>
  <c r="F18" i="28" s="1"/>
  <c r="G18" i="28" s="1"/>
  <c r="H18" i="28" s="1"/>
  <c r="I18" i="28" s="1"/>
  <c r="J18" i="28" s="1"/>
  <c r="K18" i="28" s="1"/>
  <c r="L18" i="28" s="1"/>
  <c r="M18" i="28" s="1"/>
  <c r="N18" i="28" s="1"/>
  <c r="O18" i="28" s="1"/>
  <c r="P18" i="28" s="1"/>
  <c r="Q18" i="28" s="1"/>
  <c r="E17" i="28"/>
  <c r="F17" i="28" s="1"/>
  <c r="M46" i="21"/>
  <c r="K44" i="21"/>
  <c r="Z42" i="21"/>
  <c r="W42" i="21"/>
  <c r="W43" i="21" s="1"/>
  <c r="H44" i="21"/>
  <c r="S42" i="21"/>
  <c r="S43" i="21" s="1"/>
  <c r="D44" i="21"/>
  <c r="O42" i="21"/>
  <c r="B11" i="39"/>
  <c r="A23" i="21"/>
  <c r="B19" i="39"/>
  <c r="E45" i="17"/>
  <c r="E13" i="39"/>
  <c r="O13" i="39" s="1"/>
  <c r="E14" i="39"/>
  <c r="E51" i="17"/>
  <c r="O50" i="17"/>
  <c r="B44" i="21" s="1"/>
  <c r="C21" i="6" s="1"/>
  <c r="D22" i="39"/>
  <c r="O22" i="39" s="1"/>
  <c r="M39" i="31"/>
  <c r="O18" i="21"/>
  <c r="K46" i="21"/>
  <c r="C14" i="21"/>
  <c r="C15" i="21" s="1"/>
  <c r="M25" i="21"/>
  <c r="M27" i="21" s="1"/>
  <c r="Q9" i="28"/>
  <c r="R9" i="28" s="1"/>
  <c r="C10" i="37" s="1"/>
  <c r="E10" i="37" s="1"/>
  <c r="G10" i="37" s="1"/>
  <c r="Q19" i="28"/>
  <c r="R19" i="28" s="1"/>
  <c r="C20" i="37" s="1"/>
  <c r="E20" i="37" s="1"/>
  <c r="G20" i="37" s="1"/>
  <c r="K22" i="28"/>
  <c r="L22" i="28" s="1"/>
  <c r="M22" i="28" s="1"/>
  <c r="N22" i="28" s="1"/>
  <c r="O22" i="28" s="1"/>
  <c r="P22" i="28" s="1"/>
  <c r="Q22" i="28" s="1"/>
  <c r="F19" i="5"/>
  <c r="E19" i="5"/>
  <c r="D19" i="5"/>
  <c r="P35" i="24"/>
  <c r="R18" i="28"/>
  <c r="C19" i="37" s="1"/>
  <c r="E19" i="37" s="1"/>
  <c r="G19" i="37" s="1"/>
  <c r="R20" i="28"/>
  <c r="C21" i="37" s="1"/>
  <c r="E21" i="37" s="1"/>
  <c r="G21" i="37" s="1"/>
  <c r="K21" i="28"/>
  <c r="L21" i="28" s="1"/>
  <c r="M21" i="28" s="1"/>
  <c r="N21" i="28" s="1"/>
  <c r="O21" i="28" s="1"/>
  <c r="P21" i="28" s="1"/>
  <c r="Q21" i="28" s="1"/>
  <c r="R21" i="28"/>
  <c r="C22" i="37" s="1"/>
  <c r="E22" i="37" s="1"/>
  <c r="G22" i="37" s="1"/>
  <c r="G20" i="7"/>
  <c r="E38" i="6"/>
  <c r="M19" i="38"/>
  <c r="G33" i="6"/>
  <c r="O56" i="31"/>
  <c r="I52" i="39"/>
  <c r="I32" i="22"/>
  <c r="N18" i="25"/>
  <c r="N55" i="17"/>
  <c r="C37" i="31"/>
  <c r="D37" i="31" s="1"/>
  <c r="E37" i="31" s="1"/>
  <c r="D30" i="22"/>
  <c r="D24" i="25"/>
  <c r="D50" i="39"/>
  <c r="L30" i="22"/>
  <c r="L24" i="25"/>
  <c r="L50" i="39"/>
  <c r="P39" i="17"/>
  <c r="J10" i="28"/>
  <c r="K10" i="28" s="1"/>
  <c r="L10" i="28" s="1"/>
  <c r="M10" i="28" s="1"/>
  <c r="N10" i="28" s="1"/>
  <c r="O10" i="28" s="1"/>
  <c r="P10" i="28" s="1"/>
  <c r="Q10" i="28" s="1"/>
  <c r="G18" i="25"/>
  <c r="I18" i="25"/>
  <c r="O54" i="17"/>
  <c r="C23" i="39"/>
  <c r="I15" i="39"/>
  <c r="I24" i="39" s="1"/>
  <c r="B19" i="21"/>
  <c r="C9" i="6" s="1"/>
  <c r="P26" i="17"/>
  <c r="P27" i="17"/>
  <c r="N32" i="22"/>
  <c r="K31" i="22"/>
  <c r="J11" i="25"/>
  <c r="J12" i="25" s="1"/>
  <c r="I11" i="25"/>
  <c r="I12" i="25" s="1"/>
  <c r="L55" i="17"/>
  <c r="H31" i="22"/>
  <c r="H51" i="39"/>
  <c r="I31" i="22"/>
  <c r="I51" i="39"/>
  <c r="G8" i="28"/>
  <c r="F16" i="28"/>
  <c r="F15" i="28"/>
  <c r="O16" i="31"/>
  <c r="D17" i="31"/>
  <c r="E17" i="31" s="1"/>
  <c r="F17" i="31" s="1"/>
  <c r="G17" i="31" s="1"/>
  <c r="H17" i="31" s="1"/>
  <c r="I17" i="31" s="1"/>
  <c r="J17" i="31" s="1"/>
  <c r="K17" i="31" s="1"/>
  <c r="L17" i="31" s="1"/>
  <c r="M17" i="31" s="1"/>
  <c r="N17" i="31" s="1"/>
  <c r="D23" i="39"/>
  <c r="L19" i="38"/>
  <c r="J19" i="38"/>
  <c r="E23" i="7"/>
  <c r="J15" i="39"/>
  <c r="J24" i="39" s="1"/>
  <c r="N34" i="22"/>
  <c r="N54" i="39"/>
  <c r="G23" i="39"/>
  <c r="O19" i="39"/>
  <c r="M55" i="17"/>
  <c r="M18" i="25"/>
  <c r="E34" i="22"/>
  <c r="E54" i="39"/>
  <c r="I34" i="22"/>
  <c r="I54" i="39"/>
  <c r="O40" i="31"/>
  <c r="O14" i="39"/>
  <c r="D20" i="25"/>
  <c r="O20" i="25" s="1"/>
  <c r="B19" i="38" s="1"/>
  <c r="O25" i="22"/>
  <c r="O52" i="17"/>
  <c r="E23" i="5"/>
  <c r="D23" i="5"/>
  <c r="O9" i="39"/>
  <c r="K33" i="22"/>
  <c r="K53" i="39"/>
  <c r="G33" i="22"/>
  <c r="G53" i="39"/>
  <c r="O76" i="31"/>
  <c r="W23" i="38"/>
  <c r="R23" i="38"/>
  <c r="D21" i="5"/>
  <c r="E21" i="5"/>
  <c r="O16" i="25"/>
  <c r="B15" i="38" s="1"/>
  <c r="D13" i="5"/>
  <c r="E13" i="5" s="1"/>
  <c r="F13" i="5" s="1"/>
  <c r="D135" i="31"/>
  <c r="C149" i="31" s="1"/>
  <c r="S13" i="21"/>
  <c r="S46" i="21"/>
  <c r="S14" i="21"/>
  <c r="R26" i="21"/>
  <c r="R25" i="21"/>
  <c r="R38" i="21"/>
  <c r="R37" i="21"/>
  <c r="V38" i="21"/>
  <c r="V37" i="21"/>
  <c r="V39" i="21" s="1"/>
  <c r="R14" i="21"/>
  <c r="R13" i="21"/>
  <c r="W13" i="21"/>
  <c r="W14" i="21"/>
  <c r="AB20" i="21"/>
  <c r="AB19" i="21"/>
  <c r="T20" i="21"/>
  <c r="T19" i="21"/>
  <c r="AB32" i="21"/>
  <c r="AB31" i="21"/>
  <c r="T32" i="21"/>
  <c r="T31" i="21"/>
  <c r="AB44" i="21"/>
  <c r="AB43" i="21"/>
  <c r="AA13" i="21"/>
  <c r="Z26" i="21"/>
  <c r="Z25" i="21"/>
  <c r="Z38" i="21"/>
  <c r="Z37" i="21"/>
  <c r="Z39" i="21" s="1"/>
  <c r="V14" i="21"/>
  <c r="V13" i="21"/>
  <c r="X20" i="21"/>
  <c r="X19" i="21"/>
  <c r="X21" i="21" s="1"/>
  <c r="Y27" i="21"/>
  <c r="X32" i="21"/>
  <c r="X31" i="21"/>
  <c r="X33" i="21" s="1"/>
  <c r="T44" i="21"/>
  <c r="T43" i="21"/>
  <c r="T45" i="21" s="1"/>
  <c r="Z14" i="21"/>
  <c r="Z13" i="21"/>
  <c r="M13" i="21"/>
  <c r="M14" i="21"/>
  <c r="M48" i="21" s="1"/>
  <c r="I13" i="21"/>
  <c r="I14" i="21"/>
  <c r="E13" i="21"/>
  <c r="E14" i="21"/>
  <c r="AC20" i="21"/>
  <c r="AC19" i="21"/>
  <c r="AC21" i="21" s="1"/>
  <c r="Y20" i="21"/>
  <c r="Y19" i="21"/>
  <c r="Y21" i="21" s="1"/>
  <c r="AA26" i="21"/>
  <c r="AA25" i="21"/>
  <c r="AA27" i="21" s="1"/>
  <c r="W26" i="21"/>
  <c r="W25" i="21"/>
  <c r="W27" i="21" s="1"/>
  <c r="S26" i="21"/>
  <c r="S25" i="21"/>
  <c r="S27" i="21" s="1"/>
  <c r="AC32" i="21"/>
  <c r="AC31" i="21"/>
  <c r="AC33" i="21" s="1"/>
  <c r="Y32" i="21"/>
  <c r="Y31" i="21"/>
  <c r="Y33" i="21" s="1"/>
  <c r="U32" i="21"/>
  <c r="U31" i="21"/>
  <c r="U33" i="21" s="1"/>
  <c r="AA38" i="21"/>
  <c r="AA37" i="21"/>
  <c r="AA39" i="21" s="1"/>
  <c r="W38" i="21"/>
  <c r="W37" i="21"/>
  <c r="W39" i="21" s="1"/>
  <c r="S38" i="21"/>
  <c r="S37" i="21"/>
  <c r="S39" i="21" s="1"/>
  <c r="AC44" i="21"/>
  <c r="AC43" i="21"/>
  <c r="AC45" i="21" s="1"/>
  <c r="AA42" i="21"/>
  <c r="L43" i="21"/>
  <c r="L45" i="21" s="1"/>
  <c r="X44" i="21"/>
  <c r="X43" i="21"/>
  <c r="X45" i="21" s="1"/>
  <c r="S19" i="21"/>
  <c r="S21" i="21" s="1"/>
  <c r="W20" i="21"/>
  <c r="W21" i="21" s="1"/>
  <c r="U25" i="21"/>
  <c r="U27" i="21" s="1"/>
  <c r="Y26" i="21"/>
  <c r="W31" i="21"/>
  <c r="W33" i="21" s="1"/>
  <c r="AA32" i="21"/>
  <c r="AA33" i="21" s="1"/>
  <c r="Y37" i="21"/>
  <c r="Y39"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9" i="21" s="1"/>
  <c r="H38" i="21"/>
  <c r="D37" i="21"/>
  <c r="D38" i="21"/>
  <c r="N43" i="21"/>
  <c r="N45" i="21" s="1"/>
  <c r="N44" i="21"/>
  <c r="Z44" i="21"/>
  <c r="Z43" i="21"/>
  <c r="Z45" i="21" s="1"/>
  <c r="I43" i="21"/>
  <c r="I45" i="21" s="1"/>
  <c r="I44" i="21"/>
  <c r="M34" i="1"/>
  <c r="Q7" i="28" s="1"/>
  <c r="E34" i="1"/>
  <c r="I7" i="28" s="1"/>
  <c r="H34" i="1"/>
  <c r="L7" i="28" s="1"/>
  <c r="G34" i="1"/>
  <c r="K7" i="28" s="1"/>
  <c r="J34" i="1"/>
  <c r="N7" i="28" s="1"/>
  <c r="B34" i="1"/>
  <c r="F7" i="28" s="1"/>
  <c r="I34" i="1"/>
  <c r="M7" i="28" s="1"/>
  <c r="L34" i="1"/>
  <c r="P7" i="28" s="1"/>
  <c r="D34" i="1"/>
  <c r="H7" i="28" s="1"/>
  <c r="G13" i="21"/>
  <c r="L14" i="21"/>
  <c r="C32" i="21"/>
  <c r="D20" i="21"/>
  <c r="AA20" i="21"/>
  <c r="AA21" i="21" s="1"/>
  <c r="F26" i="21"/>
  <c r="F27" i="21" s="1"/>
  <c r="AC26" i="21"/>
  <c r="AC27" i="21" s="1"/>
  <c r="H32" i="21"/>
  <c r="H33" i="21" s="1"/>
  <c r="E37" i="21"/>
  <c r="E39" i="21" s="1"/>
  <c r="J38" i="21"/>
  <c r="J39" i="21" s="1"/>
  <c r="G43" i="21"/>
  <c r="G45" i="21" s="1"/>
  <c r="L44" i="21"/>
  <c r="S44" i="21"/>
  <c r="S45" i="21" s="1"/>
  <c r="T12" i="21"/>
  <c r="X12" i="21"/>
  <c r="AB12" i="21"/>
  <c r="R18" i="21"/>
  <c r="Z18" i="21"/>
  <c r="V18" i="21"/>
  <c r="AB24" i="21"/>
  <c r="X24" i="21"/>
  <c r="T24" i="21"/>
  <c r="R30" i="21"/>
  <c r="Z30" i="21"/>
  <c r="V30" i="21"/>
  <c r="AB36" i="21"/>
  <c r="X36" i="21"/>
  <c r="T36" i="21"/>
  <c r="R42" i="21"/>
  <c r="K34" i="1"/>
  <c r="O7" i="28" s="1"/>
  <c r="K13" i="21"/>
  <c r="C44" i="21"/>
  <c r="H20" i="21"/>
  <c r="E25" i="21"/>
  <c r="E27" i="21" s="1"/>
  <c r="J26" i="21"/>
  <c r="G31" i="21"/>
  <c r="G33" i="21" s="1"/>
  <c r="L32" i="21"/>
  <c r="L33" i="21" s="1"/>
  <c r="S32" i="21"/>
  <c r="S33" i="21" s="1"/>
  <c r="I37" i="21"/>
  <c r="I39" i="21" s="1"/>
  <c r="N38" i="21"/>
  <c r="N39" i="21" s="1"/>
  <c r="U38" i="21"/>
  <c r="U39" i="21" s="1"/>
  <c r="K43" i="21"/>
  <c r="K45" i="21" s="1"/>
  <c r="N13" i="21"/>
  <c r="N14" i="21"/>
  <c r="N48" i="21" s="1"/>
  <c r="J13" i="21"/>
  <c r="J14" i="21"/>
  <c r="F13" i="21"/>
  <c r="F14" i="21"/>
  <c r="F48" i="21" s="1"/>
  <c r="M19" i="21"/>
  <c r="M21" i="21" s="1"/>
  <c r="M20" i="21"/>
  <c r="I19" i="21"/>
  <c r="I20" i="21"/>
  <c r="E19" i="21"/>
  <c r="E20" i="21"/>
  <c r="C26" i="21"/>
  <c r="C25" i="21"/>
  <c r="K25" i="21"/>
  <c r="K27" i="21" s="1"/>
  <c r="K26" i="21"/>
  <c r="G25" i="21"/>
  <c r="G26" i="21"/>
  <c r="M31" i="21"/>
  <c r="M33" i="21" s="1"/>
  <c r="M32" i="21"/>
  <c r="I31" i="21"/>
  <c r="I32" i="21"/>
  <c r="E31" i="21"/>
  <c r="E32" i="21"/>
  <c r="C38" i="21"/>
  <c r="C37" i="21"/>
  <c r="K37" i="21"/>
  <c r="K39" i="21" s="1"/>
  <c r="K38" i="21"/>
  <c r="G37" i="21"/>
  <c r="G38" i="21"/>
  <c r="M43" i="21"/>
  <c r="M45" i="21" s="1"/>
  <c r="M44" i="21"/>
  <c r="J43" i="21"/>
  <c r="J44" i="21"/>
  <c r="Y42" i="21"/>
  <c r="V42" i="21"/>
  <c r="E43" i="21"/>
  <c r="E44" i="21"/>
  <c r="D14" i="21"/>
  <c r="G19" i="21"/>
  <c r="G21" i="21" s="1"/>
  <c r="L20" i="21"/>
  <c r="L21" i="21" s="1"/>
  <c r="I25" i="21"/>
  <c r="I27" i="21" s="1"/>
  <c r="N26" i="21"/>
  <c r="N27" i="21" s="1"/>
  <c r="K31" i="21"/>
  <c r="K33" i="21" s="1"/>
  <c r="M37" i="21"/>
  <c r="M39" i="21" s="1"/>
  <c r="D43" i="21"/>
  <c r="H43" i="21"/>
  <c r="H45" i="21" s="1"/>
  <c r="U42" i="21"/>
  <c r="F44" i="21"/>
  <c r="F45" i="21" s="1"/>
  <c r="F24" i="5" l="1"/>
  <c r="AB15" i="38"/>
  <c r="O15" i="38"/>
  <c r="E117" i="31"/>
  <c r="E119" i="31" s="1"/>
  <c r="D28" i="22"/>
  <c r="G17" i="28"/>
  <c r="H17" i="28" s="1"/>
  <c r="I17" i="28" s="1"/>
  <c r="J17" i="28" s="1"/>
  <c r="K17" i="28" s="1"/>
  <c r="L17" i="28" s="1"/>
  <c r="M17" i="28" s="1"/>
  <c r="N17" i="28" s="1"/>
  <c r="O17" i="28" s="1"/>
  <c r="P17" i="28" s="1"/>
  <c r="Q17" i="28" s="1"/>
  <c r="N53" i="39"/>
  <c r="N33" i="22"/>
  <c r="E23" i="28"/>
  <c r="E25" i="28" s="1"/>
  <c r="O11" i="39"/>
  <c r="G24" i="39"/>
  <c r="C24" i="25"/>
  <c r="O35" i="31"/>
  <c r="F52" i="39"/>
  <c r="F32" i="22"/>
  <c r="L56" i="39"/>
  <c r="L36" i="22" s="1"/>
  <c r="N11" i="25"/>
  <c r="H53" i="39"/>
  <c r="H33" i="22"/>
  <c r="K56" i="39"/>
  <c r="K36" i="22" s="1"/>
  <c r="L11" i="25"/>
  <c r="K55" i="17"/>
  <c r="K10" i="25"/>
  <c r="K12" i="25" s="1"/>
  <c r="E32" i="22"/>
  <c r="E52" i="39"/>
  <c r="W46" i="21"/>
  <c r="P38" i="17"/>
  <c r="G30" i="22"/>
  <c r="G50" i="39"/>
  <c r="K32" i="22"/>
  <c r="K52" i="39"/>
  <c r="O83" i="31"/>
  <c r="G31" i="7" s="1"/>
  <c r="G52" i="6" s="1"/>
  <c r="O96" i="31"/>
  <c r="C97" i="31"/>
  <c r="D97" i="31" s="1"/>
  <c r="E97" i="31" s="1"/>
  <c r="F97" i="31" s="1"/>
  <c r="G97" i="31" s="1"/>
  <c r="H97" i="31" s="1"/>
  <c r="I97" i="31" s="1"/>
  <c r="J97" i="31" s="1"/>
  <c r="K97" i="31" s="1"/>
  <c r="L97" i="31" s="1"/>
  <c r="M97" i="31" s="1"/>
  <c r="N97" i="31" s="1"/>
  <c r="O39" i="17"/>
  <c r="B33" i="21" s="1"/>
  <c r="O46" i="21"/>
  <c r="O80" i="31"/>
  <c r="G16" i="17"/>
  <c r="V10" i="21"/>
  <c r="G8" i="22"/>
  <c r="G7" i="39"/>
  <c r="H28" i="24"/>
  <c r="G10" i="21"/>
  <c r="B43" i="21"/>
  <c r="C13" i="6" s="1"/>
  <c r="P51" i="17"/>
  <c r="P50" i="17"/>
  <c r="P49" i="17" s="1"/>
  <c r="B25" i="21"/>
  <c r="C10" i="6" s="1"/>
  <c r="C14" i="6" s="1"/>
  <c r="P32" i="17"/>
  <c r="P33" i="17"/>
  <c r="W44" i="21"/>
  <c r="W45" i="21" s="1"/>
  <c r="J27" i="21"/>
  <c r="V46" i="21"/>
  <c r="U19" i="21"/>
  <c r="U21" i="21" s="1"/>
  <c r="V25" i="21"/>
  <c r="V27" i="21" s="1"/>
  <c r="G21" i="7"/>
  <c r="G39" i="6" s="1"/>
  <c r="V23" i="38"/>
  <c r="O20" i="31"/>
  <c r="S23" i="38"/>
  <c r="C51" i="39"/>
  <c r="O51" i="39" s="1"/>
  <c r="O39" i="31"/>
  <c r="E29" i="7" s="1"/>
  <c r="E50" i="6" s="1"/>
  <c r="D19" i="38"/>
  <c r="H56" i="39"/>
  <c r="H36" i="22" s="1"/>
  <c r="H18" i="25"/>
  <c r="O18" i="25" s="1"/>
  <c r="B17" i="38" s="1"/>
  <c r="I53" i="39"/>
  <c r="I33" i="22"/>
  <c r="C54" i="39"/>
  <c r="C34" i="22"/>
  <c r="O34" i="22" s="1"/>
  <c r="C32" i="7" s="1"/>
  <c r="C53" i="6" s="1"/>
  <c r="K34" i="22"/>
  <c r="K54" i="39"/>
  <c r="O104" i="31"/>
  <c r="C53" i="39"/>
  <c r="C33" i="22"/>
  <c r="O75" i="31"/>
  <c r="B13" i="21"/>
  <c r="C8" i="6" s="1"/>
  <c r="P20" i="17"/>
  <c r="P19" i="17" s="1"/>
  <c r="P21" i="17"/>
  <c r="O45" i="17"/>
  <c r="B39" i="21" s="1"/>
  <c r="H11" i="25"/>
  <c r="G56" i="39"/>
  <c r="G36" i="22" s="1"/>
  <c r="G10" i="25"/>
  <c r="G12" i="25" s="1"/>
  <c r="O10" i="39"/>
  <c r="J51" i="39"/>
  <c r="J31" i="22"/>
  <c r="L31" i="22"/>
  <c r="L51" i="39"/>
  <c r="L23" i="38"/>
  <c r="J33" i="22"/>
  <c r="J53" i="39"/>
  <c r="D77" i="31"/>
  <c r="E77" i="31" s="1"/>
  <c r="F77" i="31" s="1"/>
  <c r="G77" i="31" s="1"/>
  <c r="H77" i="31" s="1"/>
  <c r="I77" i="31" s="1"/>
  <c r="J77" i="31" s="1"/>
  <c r="K77" i="31" s="1"/>
  <c r="L77" i="31" s="1"/>
  <c r="M77" i="31" s="1"/>
  <c r="N77" i="31" s="1"/>
  <c r="G9" i="7"/>
  <c r="E27" i="6"/>
  <c r="O63" i="31"/>
  <c r="G30" i="7" s="1"/>
  <c r="G51" i="6" s="1"/>
  <c r="L52" i="39"/>
  <c r="L32" i="22"/>
  <c r="E11" i="25"/>
  <c r="E12" i="25" s="1"/>
  <c r="D56" i="39"/>
  <c r="D36" i="22" s="1"/>
  <c r="D55" i="17"/>
  <c r="D10" i="25"/>
  <c r="D12" i="25" s="1"/>
  <c r="S10" i="21"/>
  <c r="D10" i="21"/>
  <c r="D16" i="17"/>
  <c r="D7" i="39"/>
  <c r="D8" i="22"/>
  <c r="E28" i="24"/>
  <c r="E28" i="6"/>
  <c r="G10" i="7"/>
  <c r="G28" i="6" s="1"/>
  <c r="D23" i="38"/>
  <c r="O23" i="38" s="1"/>
  <c r="O51" i="17"/>
  <c r="B45" i="21" s="1"/>
  <c r="C10" i="38"/>
  <c r="N10" i="25"/>
  <c r="N12" i="25" s="1"/>
  <c r="N56" i="39"/>
  <c r="N36" i="22" s="1"/>
  <c r="O33" i="17"/>
  <c r="B27" i="21" s="1"/>
  <c r="K18" i="25"/>
  <c r="L18" i="25"/>
  <c r="H15" i="39"/>
  <c r="H24" i="39" s="1"/>
  <c r="G32" i="22"/>
  <c r="G52" i="39"/>
  <c r="O59" i="31"/>
  <c r="E30" i="7" s="1"/>
  <c r="E51" i="6" s="1"/>
  <c r="C32" i="22"/>
  <c r="C52" i="39"/>
  <c r="O55" i="31"/>
  <c r="F11" i="25"/>
  <c r="F12" i="25" s="1"/>
  <c r="E24" i="5"/>
  <c r="F24" i="25"/>
  <c r="F30" i="22"/>
  <c r="O30" i="22" s="1"/>
  <c r="C28" i="7" s="1"/>
  <c r="C49" i="6" s="1"/>
  <c r="F50" i="39"/>
  <c r="C22" i="6"/>
  <c r="C26" i="27" s="1"/>
  <c r="M31" i="22"/>
  <c r="M51" i="39"/>
  <c r="M24" i="25"/>
  <c r="E31" i="22"/>
  <c r="E51" i="39"/>
  <c r="E24" i="25"/>
  <c r="O24" i="25" s="1"/>
  <c r="B23" i="38" s="1"/>
  <c r="L53" i="39"/>
  <c r="L33" i="22"/>
  <c r="E39" i="6"/>
  <c r="C31" i="22"/>
  <c r="I19" i="38"/>
  <c r="E19" i="38"/>
  <c r="M11" i="25"/>
  <c r="M12" i="25" s="1"/>
  <c r="N30" i="22"/>
  <c r="N50" i="39"/>
  <c r="H52" i="39"/>
  <c r="H32" i="22"/>
  <c r="G54" i="39"/>
  <c r="G34" i="22"/>
  <c r="E23" i="38"/>
  <c r="B37" i="21"/>
  <c r="C12" i="6" s="1"/>
  <c r="P44" i="17"/>
  <c r="P45" i="17"/>
  <c r="P43" i="17" s="1"/>
  <c r="O43" i="31"/>
  <c r="G29" i="7" s="1"/>
  <c r="G50" i="6" s="1"/>
  <c r="P23" i="38"/>
  <c r="AB23" i="38" s="1"/>
  <c r="G18" i="7"/>
  <c r="G36" i="6" s="1"/>
  <c r="E36" i="6"/>
  <c r="H12" i="25"/>
  <c r="D32" i="22"/>
  <c r="D52" i="39"/>
  <c r="O60" i="31"/>
  <c r="J32" i="22"/>
  <c r="O32" i="22" s="1"/>
  <c r="C30" i="7" s="1"/>
  <c r="C51" i="6" s="1"/>
  <c r="J52" i="39"/>
  <c r="AD24" i="21"/>
  <c r="AD12" i="21"/>
  <c r="Z27" i="21"/>
  <c r="AB33" i="21"/>
  <c r="AB21" i="21"/>
  <c r="H19" i="38"/>
  <c r="O95" i="31"/>
  <c r="G19" i="38"/>
  <c r="F19" i="38"/>
  <c r="L10" i="25"/>
  <c r="H55" i="17"/>
  <c r="P25" i="17"/>
  <c r="N24" i="25"/>
  <c r="F37" i="31"/>
  <c r="G37" i="31" s="1"/>
  <c r="H37" i="31" s="1"/>
  <c r="I37" i="31" s="1"/>
  <c r="J37" i="31" s="1"/>
  <c r="K37" i="31" s="1"/>
  <c r="L37" i="31" s="1"/>
  <c r="M37" i="31" s="1"/>
  <c r="N37" i="31" s="1"/>
  <c r="O52" i="39"/>
  <c r="K19" i="38"/>
  <c r="J23" i="38"/>
  <c r="E33" i="22"/>
  <c r="E53" i="39"/>
  <c r="O53" i="39" s="1"/>
  <c r="O79" i="31"/>
  <c r="E31" i="7" s="1"/>
  <c r="E52" i="6" s="1"/>
  <c r="Y23" i="38"/>
  <c r="O21" i="17"/>
  <c r="O12" i="39"/>
  <c r="L15" i="39"/>
  <c r="L24" i="39" s="1"/>
  <c r="D51" i="39"/>
  <c r="D31" i="22"/>
  <c r="G51" i="39"/>
  <c r="G31" i="22"/>
  <c r="F31" i="22"/>
  <c r="F51" i="39"/>
  <c r="D33" i="22"/>
  <c r="D53" i="39"/>
  <c r="F33" i="22"/>
  <c r="F53" i="39"/>
  <c r="E57" i="31"/>
  <c r="F57" i="31" s="1"/>
  <c r="G57" i="31" s="1"/>
  <c r="H57" i="31" s="1"/>
  <c r="I57" i="31" s="1"/>
  <c r="J57" i="31" s="1"/>
  <c r="K57" i="31" s="1"/>
  <c r="L57" i="31" s="1"/>
  <c r="M57" i="31" s="1"/>
  <c r="N57" i="31" s="1"/>
  <c r="O53" i="17"/>
  <c r="K23" i="39"/>
  <c r="K24" i="39" s="1"/>
  <c r="O64" i="31"/>
  <c r="D45" i="21"/>
  <c r="O43" i="21"/>
  <c r="G48" i="21"/>
  <c r="C27" i="21"/>
  <c r="O25" i="21"/>
  <c r="C47" i="21"/>
  <c r="R44" i="21"/>
  <c r="R43" i="21"/>
  <c r="AD42" i="21"/>
  <c r="F16" i="17"/>
  <c r="U10" i="21"/>
  <c r="F10" i="21"/>
  <c r="G28" i="24"/>
  <c r="F8" i="22"/>
  <c r="F7" i="39"/>
  <c r="U15" i="21"/>
  <c r="E48" i="21"/>
  <c r="AA15" i="21"/>
  <c r="S15" i="21"/>
  <c r="S47" i="21"/>
  <c r="J45" i="21"/>
  <c r="I33" i="21"/>
  <c r="C48" i="21"/>
  <c r="O26" i="21"/>
  <c r="E18" i="6" s="1"/>
  <c r="F15" i="21"/>
  <c r="F47" i="21"/>
  <c r="N47" i="21"/>
  <c r="N15" i="21"/>
  <c r="C45" i="21"/>
  <c r="O44" i="21"/>
  <c r="E21" i="6" s="1"/>
  <c r="T38" i="21"/>
  <c r="T37" i="21"/>
  <c r="T39" i="21" s="1"/>
  <c r="AD36" i="21"/>
  <c r="Z32" i="21"/>
  <c r="Z31" i="21"/>
  <c r="AB26" i="21"/>
  <c r="AB25" i="21"/>
  <c r="AB27" i="21" s="1"/>
  <c r="AB14" i="21"/>
  <c r="AB13" i="21"/>
  <c r="AB46"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47" i="21"/>
  <c r="L27" i="21"/>
  <c r="J21" i="21"/>
  <c r="AC48" i="21"/>
  <c r="AA44" i="21"/>
  <c r="AA43" i="21"/>
  <c r="AA45" i="21" s="1"/>
  <c r="O13" i="21"/>
  <c r="E15" i="21"/>
  <c r="E47" i="21"/>
  <c r="M15" i="21"/>
  <c r="M47" i="21"/>
  <c r="AA46" i="21"/>
  <c r="W15" i="21"/>
  <c r="W47" i="21"/>
  <c r="C150" i="31"/>
  <c r="D149" i="31" s="1"/>
  <c r="Q42" i="17"/>
  <c r="Q18" i="17"/>
  <c r="Q24" i="17"/>
  <c r="B46" i="21"/>
  <c r="Q30" i="17"/>
  <c r="Q48" i="17"/>
  <c r="Q36" i="17"/>
  <c r="C24" i="39"/>
  <c r="F23" i="28"/>
  <c r="F25" i="28" s="1"/>
  <c r="L12" i="25"/>
  <c r="O10" i="25"/>
  <c r="O23" i="39"/>
  <c r="P37" i="17"/>
  <c r="C39" i="21"/>
  <c r="O37" i="21"/>
  <c r="H21" i="21"/>
  <c r="H48" i="21"/>
  <c r="X26" i="21"/>
  <c r="X25" i="21"/>
  <c r="C10" i="21"/>
  <c r="R10" i="21"/>
  <c r="C16" i="17"/>
  <c r="C8" i="22"/>
  <c r="D28" i="24"/>
  <c r="C7" i="39"/>
  <c r="AC15" i="21"/>
  <c r="AC47" i="21"/>
  <c r="E45" i="21"/>
  <c r="G39" i="21"/>
  <c r="G27" i="21"/>
  <c r="I21" i="21"/>
  <c r="U44" i="21"/>
  <c r="U48" i="21" s="1"/>
  <c r="U43" i="21"/>
  <c r="U47" i="21" s="1"/>
  <c r="U46" i="21"/>
  <c r="V44" i="21"/>
  <c r="V43" i="21"/>
  <c r="V45" i="21" s="1"/>
  <c r="K48" i="21"/>
  <c r="K17" i="38" s="1"/>
  <c r="J48" i="21"/>
  <c r="K15" i="21"/>
  <c r="K47" i="21"/>
  <c r="X38" i="21"/>
  <c r="X37" i="21"/>
  <c r="R32" i="21"/>
  <c r="R31" i="21"/>
  <c r="AD30" i="21"/>
  <c r="V20" i="21"/>
  <c r="V19" i="21"/>
  <c r="X14" i="21"/>
  <c r="X13" i="21"/>
  <c r="X46" i="21"/>
  <c r="C33" i="21"/>
  <c r="O32" i="21"/>
  <c r="E19" i="6" s="1"/>
  <c r="M16" i="17"/>
  <c r="AB10" i="21"/>
  <c r="M10" i="21"/>
  <c r="M8" i="22"/>
  <c r="M7" i="39"/>
  <c r="N28" i="24"/>
  <c r="H10" i="21"/>
  <c r="H16" i="17"/>
  <c r="W10" i="21"/>
  <c r="H7" i="39"/>
  <c r="I28" i="24"/>
  <c r="H8" i="22"/>
  <c r="Y47" i="21"/>
  <c r="Y15" i="21"/>
  <c r="I48" i="21"/>
  <c r="Z15" i="21"/>
  <c r="AA48" i="21"/>
  <c r="T33" i="21"/>
  <c r="R39" i="21"/>
  <c r="S48" i="21"/>
  <c r="O33" i="22"/>
  <c r="C31" i="7" s="1"/>
  <c r="C52" i="6" s="1"/>
  <c r="O54" i="39"/>
  <c r="O19" i="38"/>
  <c r="C37" i="22"/>
  <c r="C38" i="22" s="1"/>
  <c r="Q44" i="17"/>
  <c r="Q26" i="17"/>
  <c r="Q50" i="17"/>
  <c r="Q20" i="17"/>
  <c r="B48" i="21"/>
  <c r="Q32" i="17"/>
  <c r="Q38" i="17"/>
  <c r="F139" i="31"/>
  <c r="G138" i="31" s="1"/>
  <c r="G38" i="6"/>
  <c r="R22" i="28"/>
  <c r="C23" i="37" s="1"/>
  <c r="E23" i="37" s="1"/>
  <c r="G23" i="37" s="1"/>
  <c r="V32" i="21"/>
  <c r="V48" i="21" s="1"/>
  <c r="V31" i="21"/>
  <c r="R20" i="21"/>
  <c r="R19" i="21"/>
  <c r="AD18" i="21"/>
  <c r="R46" i="21"/>
  <c r="G15" i="21"/>
  <c r="G47" i="21"/>
  <c r="W48" i="21"/>
  <c r="O38" i="21"/>
  <c r="E20" i="6" s="1"/>
  <c r="D48" i="21"/>
  <c r="D17" i="38" s="1"/>
  <c r="O14" i="21"/>
  <c r="E16" i="6" s="1"/>
  <c r="D15" i="21"/>
  <c r="Y44" i="21"/>
  <c r="Y48" i="21" s="1"/>
  <c r="Y43" i="21"/>
  <c r="Y46" i="21"/>
  <c r="E33" i="21"/>
  <c r="O31" i="21"/>
  <c r="E21" i="21"/>
  <c r="O19" i="21"/>
  <c r="J15" i="21"/>
  <c r="J47" i="21"/>
  <c r="AA10" i="21"/>
  <c r="L10" i="21"/>
  <c r="L16" i="17"/>
  <c r="L8" i="22"/>
  <c r="L7" i="39"/>
  <c r="M28" i="24"/>
  <c r="AB38" i="21"/>
  <c r="AD38" i="21" s="1"/>
  <c r="G20" i="6" s="1"/>
  <c r="AB37" i="21"/>
  <c r="T26" i="21"/>
  <c r="T25" i="21"/>
  <c r="T27" i="21" s="1"/>
  <c r="Z20" i="21"/>
  <c r="Z48" i="21" s="1"/>
  <c r="Z19" i="21"/>
  <c r="Z46" i="21"/>
  <c r="T14" i="21"/>
  <c r="T48" i="21" s="1"/>
  <c r="T13" i="21"/>
  <c r="T46" i="21"/>
  <c r="L15" i="21"/>
  <c r="L48" i="21"/>
  <c r="M17" i="38" s="1"/>
  <c r="Y10" i="21"/>
  <c r="J10" i="21"/>
  <c r="J16" i="17"/>
  <c r="J8" i="22"/>
  <c r="K28" i="24"/>
  <c r="J7" i="39"/>
  <c r="I10" i="21"/>
  <c r="I16" i="17"/>
  <c r="X10" i="21"/>
  <c r="J28" i="24"/>
  <c r="I8" i="22"/>
  <c r="I7" i="39"/>
  <c r="F33" i="21"/>
  <c r="N33" i="21"/>
  <c r="H27" i="21"/>
  <c r="H47" i="21"/>
  <c r="F21" i="21"/>
  <c r="N21" i="21"/>
  <c r="I47" i="21"/>
  <c r="I15" i="21"/>
  <c r="V15" i="21"/>
  <c r="AB45" i="21"/>
  <c r="T21" i="21"/>
  <c r="R15" i="21"/>
  <c r="R47" i="21"/>
  <c r="R27" i="21"/>
  <c r="C47" i="39"/>
  <c r="D31" i="5"/>
  <c r="C21" i="31"/>
  <c r="D21" i="31" s="1"/>
  <c r="E21" i="31" s="1"/>
  <c r="F21" i="31" s="1"/>
  <c r="G21" i="31" s="1"/>
  <c r="H21" i="31" s="1"/>
  <c r="I21" i="31" s="1"/>
  <c r="J21" i="31" s="1"/>
  <c r="K21" i="31" s="1"/>
  <c r="L21" i="31" s="1"/>
  <c r="M21" i="31" s="1"/>
  <c r="N21" i="31" s="1"/>
  <c r="G15" i="28"/>
  <c r="H8" i="28"/>
  <c r="G16" i="28"/>
  <c r="G12" i="28"/>
  <c r="R10" i="28"/>
  <c r="C11" i="37" s="1"/>
  <c r="E11" i="37" s="1"/>
  <c r="G11" i="37" s="1"/>
  <c r="O50" i="39"/>
  <c r="C41" i="31"/>
  <c r="D41" i="31" s="1"/>
  <c r="E41" i="31" s="1"/>
  <c r="F41" i="31" s="1"/>
  <c r="G41" i="31" s="1"/>
  <c r="H41" i="31" s="1"/>
  <c r="I41" i="31" s="1"/>
  <c r="J41" i="31" s="1"/>
  <c r="K41" i="31" s="1"/>
  <c r="L41" i="31" s="1"/>
  <c r="M41" i="31" s="1"/>
  <c r="N41" i="31" s="1"/>
  <c r="D32" i="5"/>
  <c r="D24" i="5"/>
  <c r="E48" i="39" l="1"/>
  <c r="F117" i="31"/>
  <c r="F119" i="31" s="1"/>
  <c r="E28" i="22"/>
  <c r="C10" i="26"/>
  <c r="C11" i="26" s="1"/>
  <c r="D44" i="6"/>
  <c r="C29" i="36"/>
  <c r="D29" i="36" s="1"/>
  <c r="D15" i="27"/>
  <c r="C22" i="27"/>
  <c r="D22" i="6"/>
  <c r="C24" i="27"/>
  <c r="C19" i="27"/>
  <c r="C23" i="6"/>
  <c r="C24" i="36"/>
  <c r="D24" i="36" s="1"/>
  <c r="C22" i="36"/>
  <c r="D22" i="36" s="1"/>
  <c r="C16" i="27"/>
  <c r="D23" i="6"/>
  <c r="D43" i="6"/>
  <c r="D56" i="6"/>
  <c r="D59" i="6"/>
  <c r="D33" i="5"/>
  <c r="C61" i="31"/>
  <c r="D61" i="31" s="1"/>
  <c r="E61" i="31" s="1"/>
  <c r="F61" i="31" s="1"/>
  <c r="G61" i="31" s="1"/>
  <c r="H61" i="31" s="1"/>
  <c r="I61" i="31" s="1"/>
  <c r="J61" i="31" s="1"/>
  <c r="K61" i="31" s="1"/>
  <c r="L61" i="31" s="1"/>
  <c r="M61" i="31" s="1"/>
  <c r="N61" i="31" s="1"/>
  <c r="W19" i="38"/>
  <c r="S17" i="38"/>
  <c r="D30" i="5"/>
  <c r="O15" i="39"/>
  <c r="C18" i="27" s="1"/>
  <c r="B15" i="21"/>
  <c r="O55" i="17"/>
  <c r="E43" i="6"/>
  <c r="Z19" i="38"/>
  <c r="G27" i="6"/>
  <c r="G23"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36" i="22"/>
  <c r="C34" i="7" s="1"/>
  <c r="X48" i="21"/>
  <c r="X17" i="38" s="1"/>
  <c r="T19" i="38"/>
  <c r="G23" i="28"/>
  <c r="AD26" i="21"/>
  <c r="G18" i="6" s="1"/>
  <c r="Q19" i="38"/>
  <c r="AB19" i="38" s="1"/>
  <c r="X19" i="38"/>
  <c r="P19" i="38"/>
  <c r="U19" i="38"/>
  <c r="G17"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G43" i="6"/>
  <c r="Y19" i="38"/>
  <c r="L17" i="38"/>
  <c r="G25" i="28"/>
  <c r="W17" i="38"/>
  <c r="O56" i="39"/>
  <c r="S19" i="38"/>
  <c r="AA19" i="38"/>
  <c r="V19" i="38"/>
  <c r="R19" i="38"/>
  <c r="B47" i="21"/>
  <c r="Q43" i="17"/>
  <c r="Q25" i="17"/>
  <c r="Q37" i="17"/>
  <c r="C55" i="6"/>
  <c r="Q19" i="17"/>
  <c r="Q31" i="17"/>
  <c r="Q49" i="17"/>
  <c r="O31" i="22"/>
  <c r="C29" i="7" s="1"/>
  <c r="C50" i="6" s="1"/>
  <c r="Q42" i="21"/>
  <c r="Q36" i="21"/>
  <c r="Q30" i="21"/>
  <c r="Q24" i="21"/>
  <c r="Q18" i="21"/>
  <c r="Q12" i="21"/>
  <c r="O11" i="25"/>
  <c r="B10" i="38" s="1"/>
  <c r="T17" i="38"/>
  <c r="U49" i="21"/>
  <c r="S9" i="38"/>
  <c r="K147" i="31"/>
  <c r="K115" i="31"/>
  <c r="K73" i="31"/>
  <c r="K136" i="31"/>
  <c r="K13" i="31"/>
  <c r="K33" i="31"/>
  <c r="K53" i="31"/>
  <c r="N14" i="28"/>
  <c r="K6" i="38"/>
  <c r="X6" i="38" s="1"/>
  <c r="K93" i="31"/>
  <c r="K7" i="25"/>
  <c r="O21" i="21"/>
  <c r="O45" i="21"/>
  <c r="S49" i="21"/>
  <c r="Q9" i="38"/>
  <c r="AD25" i="21"/>
  <c r="V47" i="21"/>
  <c r="K10" i="38"/>
  <c r="I9" i="38"/>
  <c r="I49" i="21"/>
  <c r="J10" i="38"/>
  <c r="H49" i="21"/>
  <c r="H9" i="38"/>
  <c r="I147" i="31"/>
  <c r="I136" i="31"/>
  <c r="I53" i="31"/>
  <c r="I7" i="25"/>
  <c r="I6" i="38"/>
  <c r="V6" i="38" s="1"/>
  <c r="I33" i="31"/>
  <c r="I13" i="31"/>
  <c r="I115" i="31"/>
  <c r="I73" i="31"/>
  <c r="L14" i="28"/>
  <c r="I93" i="31"/>
  <c r="E9" i="6"/>
  <c r="P21" i="21"/>
  <c r="P20" i="21"/>
  <c r="E22" i="6"/>
  <c r="D26" i="27" s="1"/>
  <c r="G9" i="38"/>
  <c r="G49" i="21"/>
  <c r="I10" i="38"/>
  <c r="R21" i="21"/>
  <c r="AD19" i="21"/>
  <c r="F17" i="38"/>
  <c r="I17" i="38"/>
  <c r="O33" i="21"/>
  <c r="V21" i="21"/>
  <c r="AD32" i="21"/>
  <c r="G19" i="6" s="1"/>
  <c r="AA9" i="38"/>
  <c r="AC49" i="21"/>
  <c r="X27" i="21"/>
  <c r="AD27" i="21" s="1"/>
  <c r="N17" i="38"/>
  <c r="C9" i="26"/>
  <c r="O24" i="39"/>
  <c r="U9" i="38"/>
  <c r="W49" i="21"/>
  <c r="E17" i="38"/>
  <c r="I14" i="28"/>
  <c r="F53" i="31"/>
  <c r="F115" i="31"/>
  <c r="F73" i="31"/>
  <c r="F147" i="31"/>
  <c r="F93" i="31"/>
  <c r="F136" i="31"/>
  <c r="F13" i="31"/>
  <c r="F33" i="31"/>
  <c r="F6" i="38"/>
  <c r="S6" i="38" s="1"/>
  <c r="F7" i="25"/>
  <c r="C49" i="21"/>
  <c r="E10" i="38"/>
  <c r="C9" i="38"/>
  <c r="C11" i="38" s="1"/>
  <c r="O47" i="21"/>
  <c r="D10" i="38"/>
  <c r="P45" i="21"/>
  <c r="E13" i="6"/>
  <c r="P44" i="21"/>
  <c r="T15" i="21"/>
  <c r="T47" i="21"/>
  <c r="S10" i="38" s="1"/>
  <c r="U17" i="38"/>
  <c r="R33" i="21"/>
  <c r="AD31" i="21"/>
  <c r="M10" i="38"/>
  <c r="K9" i="38"/>
  <c r="K49" i="21"/>
  <c r="D150" i="31"/>
  <c r="E149" i="31" s="1"/>
  <c r="D47" i="39"/>
  <c r="P10" i="38"/>
  <c r="M9" i="38"/>
  <c r="M49" i="21"/>
  <c r="P14" i="21"/>
  <c r="P13" i="21" s="1"/>
  <c r="E8" i="6"/>
  <c r="P15" i="21"/>
  <c r="F10" i="38"/>
  <c r="D9" i="38"/>
  <c r="D11" i="38" s="1"/>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AD13" i="21"/>
  <c r="J147" i="31"/>
  <c r="J136" i="31"/>
  <c r="J33" i="31"/>
  <c r="J115" i="31"/>
  <c r="J73" i="31"/>
  <c r="J13" i="31"/>
  <c r="J7" i="25"/>
  <c r="J6" i="38"/>
  <c r="W6" i="38" s="1"/>
  <c r="J93" i="31"/>
  <c r="J53" i="31"/>
  <c r="M14" i="28"/>
  <c r="Y45" i="21"/>
  <c r="AD20" i="21"/>
  <c r="G17" i="6" s="1"/>
  <c r="Y17" i="38"/>
  <c r="X39" i="21"/>
  <c r="J17" i="38"/>
  <c r="R48" i="21"/>
  <c r="R49" i="21" s="1"/>
  <c r="C115" i="31"/>
  <c r="C93" i="31"/>
  <c r="C13" i="31"/>
  <c r="C7" i="25"/>
  <c r="C33" i="31"/>
  <c r="C147" i="31"/>
  <c r="F14" i="28"/>
  <c r="C136" i="31"/>
  <c r="C73" i="31"/>
  <c r="C6" i="38"/>
  <c r="P6" i="38" s="1"/>
  <c r="C53" i="31"/>
  <c r="P39" i="21"/>
  <c r="P38" i="21"/>
  <c r="E12" i="6"/>
  <c r="C17" i="27"/>
  <c r="C19" i="36"/>
  <c r="D19" i="36" s="1"/>
  <c r="C19" i="26"/>
  <c r="C17" i="26"/>
  <c r="C21" i="25"/>
  <c r="C25" i="39"/>
  <c r="E49" i="21"/>
  <c r="E9" i="38"/>
  <c r="E11" i="38" s="1"/>
  <c r="G10" i="38"/>
  <c r="AB15" i="21"/>
  <c r="AB47" i="21"/>
  <c r="Z33" i="21"/>
  <c r="N9" i="38"/>
  <c r="N49" i="21"/>
  <c r="Q10" i="38"/>
  <c r="O48" i="21"/>
  <c r="C17" i="38"/>
  <c r="AA47" i="21"/>
  <c r="E10" i="6"/>
  <c r="P26" i="21"/>
  <c r="P27" i="21"/>
  <c r="G117" i="31"/>
  <c r="F48" i="39"/>
  <c r="F28" i="22"/>
  <c r="D25" i="39"/>
  <c r="D45" i="39" s="1"/>
  <c r="D21" i="25"/>
  <c r="C57" i="39"/>
  <c r="P9" i="38"/>
  <c r="R10" i="38"/>
  <c r="L147" i="31"/>
  <c r="L93" i="31"/>
  <c r="L7" i="25"/>
  <c r="L136" i="31"/>
  <c r="L13" i="31"/>
  <c r="O14" i="28"/>
  <c r="L33" i="31"/>
  <c r="L73" i="31"/>
  <c r="L53" i="31"/>
  <c r="L115" i="31"/>
  <c r="L6" i="38"/>
  <c r="Y6" i="38" s="1"/>
  <c r="O15" i="21"/>
  <c r="H147" i="31"/>
  <c r="H136" i="31"/>
  <c r="H115" i="31"/>
  <c r="H13" i="31"/>
  <c r="H33" i="31"/>
  <c r="H73" i="31"/>
  <c r="H53" i="31"/>
  <c r="H6" i="38"/>
  <c r="U6" i="38" s="1"/>
  <c r="K14" i="28"/>
  <c r="H93" i="31"/>
  <c r="H7" i="25"/>
  <c r="V17" i="38"/>
  <c r="C45" i="31"/>
  <c r="D45" i="31" s="1"/>
  <c r="E45" i="31" s="1"/>
  <c r="F45" i="31" s="1"/>
  <c r="G45" i="31" s="1"/>
  <c r="H45" i="31" s="1"/>
  <c r="I45" i="31" s="1"/>
  <c r="J45" i="31" s="1"/>
  <c r="K45" i="31" s="1"/>
  <c r="L45" i="31" s="1"/>
  <c r="M45" i="31" s="1"/>
  <c r="N45" i="31" s="1"/>
  <c r="F32" i="5" s="1"/>
  <c r="E32" i="5"/>
  <c r="H15" i="28"/>
  <c r="H23" i="28" s="1"/>
  <c r="I8" i="28"/>
  <c r="H16" i="28"/>
  <c r="H12" i="28"/>
  <c r="Z21" i="21"/>
  <c r="AB39" i="21"/>
  <c r="AD39" i="21" s="1"/>
  <c r="J9" i="38"/>
  <c r="J49" i="21"/>
  <c r="L10" i="38"/>
  <c r="E11" i="6"/>
  <c r="P32" i="21"/>
  <c r="P31" i="21" s="1"/>
  <c r="P33" i="21"/>
  <c r="AD46" i="21"/>
  <c r="V33" i="21"/>
  <c r="G139" i="31"/>
  <c r="H138" i="31" s="1"/>
  <c r="AD37" i="21"/>
  <c r="Z47" i="21"/>
  <c r="Y10" i="38" s="1"/>
  <c r="Y49" i="21"/>
  <c r="W9" i="38"/>
  <c r="M147" i="31"/>
  <c r="M115" i="31"/>
  <c r="M7" i="25"/>
  <c r="M53" i="31"/>
  <c r="M13" i="31"/>
  <c r="M6" i="38"/>
  <c r="Z6" i="38" s="1"/>
  <c r="M33" i="31"/>
  <c r="M73" i="31"/>
  <c r="M136" i="31"/>
  <c r="P14" i="28"/>
  <c r="M93" i="31"/>
  <c r="X15" i="21"/>
  <c r="X47" i="21"/>
  <c r="W10" i="38" s="1"/>
  <c r="U45" i="21"/>
  <c r="AD14" i="21"/>
  <c r="G16" i="6" s="1"/>
  <c r="H17" i="38"/>
  <c r="O39" i="21"/>
  <c r="B9" i="38"/>
  <c r="O12" i="25"/>
  <c r="L9" i="38"/>
  <c r="L49" i="21"/>
  <c r="N10" i="38"/>
  <c r="N11" i="38" s="1"/>
  <c r="AB48" i="21"/>
  <c r="Z17" i="38" s="1"/>
  <c r="F9" i="38"/>
  <c r="H10" i="38"/>
  <c r="F49" i="21"/>
  <c r="AD43" i="21"/>
  <c r="R45" i="21"/>
  <c r="O27" i="21"/>
  <c r="O17" i="38" l="1"/>
  <c r="E30" i="5" s="1"/>
  <c r="AD45" i="21"/>
  <c r="L11" i="38"/>
  <c r="AD15" i="21"/>
  <c r="AD47" i="21"/>
  <c r="AF37" i="21" s="1"/>
  <c r="Q44" i="21"/>
  <c r="Q38" i="21"/>
  <c r="Q32" i="21"/>
  <c r="Q26" i="21"/>
  <c r="Q20" i="21"/>
  <c r="Q14"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45" i="17"/>
  <c r="Q39" i="17"/>
  <c r="Q27" i="17"/>
  <c r="Q33" i="17"/>
  <c r="Q51" i="17"/>
  <c r="Q21" i="17"/>
  <c r="B49" i="21"/>
  <c r="M11" i="38"/>
  <c r="P43" i="21"/>
  <c r="E55" i="6"/>
  <c r="Q43" i="21"/>
  <c r="Q37" i="21"/>
  <c r="Q31" i="21"/>
  <c r="Q25" i="21"/>
  <c r="Q19" i="21"/>
  <c r="Q13" i="21"/>
  <c r="P19" i="21"/>
  <c r="E34" i="5"/>
  <c r="C85" i="31"/>
  <c r="D85" i="31" s="1"/>
  <c r="E85" i="31" s="1"/>
  <c r="F85" i="31" s="1"/>
  <c r="G85" i="31" s="1"/>
  <c r="H85" i="31" s="1"/>
  <c r="I85" i="31" s="1"/>
  <c r="J85" i="31" s="1"/>
  <c r="K85" i="31" s="1"/>
  <c r="L85" i="31" s="1"/>
  <c r="M85" i="31" s="1"/>
  <c r="N85" i="31" s="1"/>
  <c r="F34" i="5" s="1"/>
  <c r="AF36" i="21"/>
  <c r="AF18" i="21"/>
  <c r="AF30" i="21"/>
  <c r="AF12" i="21"/>
  <c r="AF42" i="21"/>
  <c r="AF24" i="21"/>
  <c r="G55" i="6"/>
  <c r="AF43" i="21"/>
  <c r="AF25" i="21"/>
  <c r="AF19" i="21"/>
  <c r="G13" i="6"/>
  <c r="AE45" i="21"/>
  <c r="AE44" i="21"/>
  <c r="G12" i="6"/>
  <c r="AE39" i="21"/>
  <c r="AE38" i="21"/>
  <c r="I15" i="28"/>
  <c r="I12" i="28"/>
  <c r="I16" i="28"/>
  <c r="J8" i="28"/>
  <c r="P11" i="38"/>
  <c r="AD33" i="21"/>
  <c r="D10" i="5"/>
  <c r="B11" i="38"/>
  <c r="O49" i="21"/>
  <c r="C58" i="39"/>
  <c r="C29" i="25"/>
  <c r="C30" i="25" s="1"/>
  <c r="C31" i="25" s="1"/>
  <c r="AE14" i="21"/>
  <c r="G8" i="6"/>
  <c r="AE15" i="21"/>
  <c r="F11" i="38"/>
  <c r="K11" i="38"/>
  <c r="J11" i="38"/>
  <c r="T9" i="38"/>
  <c r="V49" i="21"/>
  <c r="V10" i="38"/>
  <c r="U10" i="38"/>
  <c r="U11" i="38" s="1"/>
  <c r="G119" i="31"/>
  <c r="Q17" i="38"/>
  <c r="E14" i="6"/>
  <c r="G22" i="6"/>
  <c r="E26" i="27" s="1"/>
  <c r="W11" i="38"/>
  <c r="H25" i="28"/>
  <c r="P25" i="21"/>
  <c r="AA17" i="38"/>
  <c r="E150" i="31"/>
  <c r="F149" i="31" s="1"/>
  <c r="E47" i="39"/>
  <c r="T49" i="21"/>
  <c r="T10" i="38"/>
  <c r="R9" i="38"/>
  <c r="R11" i="38" s="1"/>
  <c r="AE21" i="21"/>
  <c r="AE20" i="21"/>
  <c r="G9" i="6"/>
  <c r="G11" i="38"/>
  <c r="AE26" i="21"/>
  <c r="G10" i="6"/>
  <c r="AE27" i="21"/>
  <c r="AA10" i="38"/>
  <c r="AA11" i="38" s="1"/>
  <c r="Y9" i="38"/>
  <c r="Y11" i="38" s="1"/>
  <c r="AA49" i="21"/>
  <c r="AD48" i="21"/>
  <c r="P17" i="38"/>
  <c r="O9" i="38"/>
  <c r="X49" i="21"/>
  <c r="V9" i="38"/>
  <c r="X10" i="38"/>
  <c r="X9" i="38"/>
  <c r="Z49" i="21"/>
  <c r="Z10" i="38"/>
  <c r="H139" i="31"/>
  <c r="I138" i="31" s="1"/>
  <c r="AB49" i="21"/>
  <c r="Z9" i="38"/>
  <c r="Z11" i="38" s="1"/>
  <c r="C36" i="36"/>
  <c r="D36" i="36" s="1"/>
  <c r="C20" i="26"/>
  <c r="P37" i="21"/>
  <c r="AE32" i="21"/>
  <c r="AE33" i="21"/>
  <c r="G11" i="6"/>
  <c r="O10" i="38"/>
  <c r="O11" i="38" s="1"/>
  <c r="C45" i="39"/>
  <c r="AD21" i="21"/>
  <c r="R17" i="38"/>
  <c r="H11" i="38"/>
  <c r="I11" i="38"/>
  <c r="Q11" i="38"/>
  <c r="S11" i="38"/>
  <c r="AD49" i="21" l="1"/>
  <c r="AF39" i="21" s="1"/>
  <c r="AF31" i="21"/>
  <c r="AF13" i="21"/>
  <c r="AB10" i="38"/>
  <c r="AB17" i="38"/>
  <c r="Q45" i="21"/>
  <c r="Q39" i="21"/>
  <c r="Q33" i="21"/>
  <c r="Q27" i="21"/>
  <c r="Q21" i="21"/>
  <c r="Q15" i="21"/>
  <c r="AE19" i="21"/>
  <c r="AF44" i="21"/>
  <c r="AF38" i="21"/>
  <c r="AF32" i="21"/>
  <c r="AF26" i="21"/>
  <c r="AF20" i="21"/>
  <c r="AF14" i="21"/>
  <c r="AF45" i="21"/>
  <c r="AF33" i="21"/>
  <c r="AF27" i="21"/>
  <c r="AF21" i="21"/>
  <c r="C64" i="39"/>
  <c r="C65" i="39" s="1"/>
  <c r="AB9" i="38"/>
  <c r="AB11" i="38" s="1"/>
  <c r="V11" i="38"/>
  <c r="AE25" i="21"/>
  <c r="H117" i="31"/>
  <c r="G28" i="22"/>
  <c r="G48" i="39"/>
  <c r="AE13" i="21"/>
  <c r="G14" i="6"/>
  <c r="AE31" i="21"/>
  <c r="F150" i="31"/>
  <c r="G149" i="31" s="1"/>
  <c r="F47" i="39"/>
  <c r="E21" i="25"/>
  <c r="E25" i="39"/>
  <c r="F23" i="6"/>
  <c r="D24" i="27"/>
  <c r="D16" i="27"/>
  <c r="D18" i="27"/>
  <c r="F59" i="6"/>
  <c r="E23" i="6"/>
  <c r="F43" i="6"/>
  <c r="F56" i="6"/>
  <c r="F44" i="6"/>
  <c r="E15" i="27"/>
  <c r="D22" i="27"/>
  <c r="D19" i="27"/>
  <c r="D17" i="27"/>
  <c r="F22" i="6"/>
  <c r="T11" i="38"/>
  <c r="C32" i="25"/>
  <c r="C34" i="25" s="1"/>
  <c r="D26" i="25" s="1"/>
  <c r="I23" i="28"/>
  <c r="I25" i="28" s="1"/>
  <c r="AE43" i="21"/>
  <c r="F30" i="5"/>
  <c r="I139" i="31"/>
  <c r="J138" i="31" s="1"/>
  <c r="X11" i="38"/>
  <c r="E10" i="5"/>
  <c r="C25" i="27"/>
  <c r="J15" i="28"/>
  <c r="J12" i="28"/>
  <c r="K8" i="28"/>
  <c r="J16" i="28"/>
  <c r="AE37" i="21"/>
  <c r="AF15" i="21" l="1"/>
  <c r="C33" i="25"/>
  <c r="D8" i="25" s="1"/>
  <c r="D25" i="27"/>
  <c r="F10" i="5"/>
  <c r="E25" i="27" s="1"/>
  <c r="D31" i="25"/>
  <c r="D32" i="25" s="1"/>
  <c r="F25" i="39"/>
  <c r="F45" i="39" s="1"/>
  <c r="F21" i="25"/>
  <c r="D55" i="39"/>
  <c r="D35" i="22"/>
  <c r="D37" i="22" s="1"/>
  <c r="D38" i="22" s="1"/>
  <c r="D29" i="25"/>
  <c r="D30" i="25" s="1"/>
  <c r="E45" i="39"/>
  <c r="G150" i="31"/>
  <c r="H149" i="31" s="1"/>
  <c r="G47" i="39"/>
  <c r="H119" i="31"/>
  <c r="J23" i="28"/>
  <c r="J25" i="28" s="1"/>
  <c r="K16" i="28"/>
  <c r="L8" i="28"/>
  <c r="K12" i="28"/>
  <c r="K15" i="28"/>
  <c r="J139" i="31"/>
  <c r="K138" i="31" s="1"/>
  <c r="E17" i="27"/>
  <c r="H43" i="6"/>
  <c r="H23" i="6"/>
  <c r="H44" i="6"/>
  <c r="E16" i="27"/>
  <c r="E24" i="27"/>
  <c r="E22" i="27"/>
  <c r="H59" i="6"/>
  <c r="H22" i="6"/>
  <c r="H56" i="6"/>
  <c r="E18" i="27"/>
  <c r="E19" i="27"/>
  <c r="G23" i="6"/>
  <c r="C59" i="39"/>
  <c r="C60" i="39" s="1"/>
  <c r="I117" i="31" l="1"/>
  <c r="H48" i="39"/>
  <c r="H28" i="22"/>
  <c r="G25" i="39"/>
  <c r="G21" i="25"/>
  <c r="K23" i="28"/>
  <c r="K25" i="28" s="1"/>
  <c r="D33" i="25"/>
  <c r="E8" i="25" s="1"/>
  <c r="D34" i="25"/>
  <c r="E26" i="25" s="1"/>
  <c r="K139" i="31"/>
  <c r="L138" i="31" s="1"/>
  <c r="H150" i="31"/>
  <c r="I149" i="31" s="1"/>
  <c r="H47" i="39"/>
  <c r="L15" i="28"/>
  <c r="L16" i="28"/>
  <c r="L12" i="28"/>
  <c r="M8" i="28"/>
  <c r="D57" i="39"/>
  <c r="D58" i="39" s="1"/>
  <c r="D64" i="39"/>
  <c r="D65" i="39" s="1"/>
  <c r="H21" i="25" l="1"/>
  <c r="H25" i="39"/>
  <c r="H45" i="39" s="1"/>
  <c r="D59" i="39"/>
  <c r="L23" i="28"/>
  <c r="L25" i="28" s="1"/>
  <c r="E55" i="39"/>
  <c r="E35" i="22"/>
  <c r="E37" i="22" s="1"/>
  <c r="E38" i="22" s="1"/>
  <c r="G45" i="39"/>
  <c r="I119" i="31"/>
  <c r="L139" i="31"/>
  <c r="M138" i="31" s="1"/>
  <c r="I150" i="31"/>
  <c r="J149" i="31" s="1"/>
  <c r="I47" i="39"/>
  <c r="M16" i="28"/>
  <c r="M15" i="28"/>
  <c r="M23" i="28" s="1"/>
  <c r="N8" i="28"/>
  <c r="M12" i="28"/>
  <c r="I28" i="22" l="1"/>
  <c r="J117" i="31"/>
  <c r="I48" i="39"/>
  <c r="D60" i="39"/>
  <c r="I21" i="25"/>
  <c r="I25" i="39"/>
  <c r="E57" i="39"/>
  <c r="E58" i="39" s="1"/>
  <c r="E64" i="39"/>
  <c r="E65" i="39" s="1"/>
  <c r="E59" i="39" s="1"/>
  <c r="E22" i="25" s="1"/>
  <c r="E29" i="25" s="1"/>
  <c r="E30" i="25" s="1"/>
  <c r="J150" i="31"/>
  <c r="K149" i="31" s="1"/>
  <c r="J47" i="39"/>
  <c r="M25" i="28"/>
  <c r="N15" i="28"/>
  <c r="O8" i="28"/>
  <c r="N12" i="28"/>
  <c r="N16" i="28"/>
  <c r="M139" i="31"/>
  <c r="N138" i="31" s="1"/>
  <c r="N23" i="28" l="1"/>
  <c r="N25" i="28" s="1"/>
  <c r="P8" i="28"/>
  <c r="O16" i="28"/>
  <c r="O12" i="28"/>
  <c r="O15" i="28"/>
  <c r="K150" i="31"/>
  <c r="L149" i="31" s="1"/>
  <c r="K47" i="39"/>
  <c r="I45" i="39"/>
  <c r="J119" i="31"/>
  <c r="N139" i="31"/>
  <c r="C141" i="31" s="1"/>
  <c r="O138" i="31"/>
  <c r="J21" i="25"/>
  <c r="J25" i="39"/>
  <c r="J45" i="39" s="1"/>
  <c r="E60" i="39"/>
  <c r="E31" i="25"/>
  <c r="K25" i="39" l="1"/>
  <c r="K45" i="39" s="1"/>
  <c r="K21" i="25"/>
  <c r="O23" i="28"/>
  <c r="O25" i="28"/>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P23" i="28" s="1"/>
  <c r="Q8" i="28"/>
  <c r="P16" i="28"/>
  <c r="P12" i="28"/>
  <c r="E32" i="25"/>
  <c r="E33" i="25" s="1"/>
  <c r="F8" i="25" s="1"/>
  <c r="P25" i="28" l="1"/>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21" i="25"/>
  <c r="M25" i="39"/>
  <c r="M45" i="39" s="1"/>
  <c r="M150" i="31"/>
  <c r="N149" i="31" s="1"/>
  <c r="M47" i="39"/>
  <c r="K48" i="39"/>
  <c r="L117" i="31"/>
  <c r="L119" i="31" s="1"/>
  <c r="K28" i="22"/>
  <c r="L21" i="25"/>
  <c r="L25" i="39"/>
  <c r="L45" i="39" s="1"/>
  <c r="E34" i="25"/>
  <c r="F26" i="25" s="1"/>
  <c r="C9" i="37" l="1"/>
  <c r="R12" i="28"/>
  <c r="C20" i="36"/>
  <c r="D20" i="36" s="1"/>
  <c r="N150" i="31"/>
  <c r="C152" i="31" s="1"/>
  <c r="O149" i="31"/>
  <c r="C46" i="6" s="1"/>
  <c r="N47" i="39"/>
  <c r="O47" i="39" s="1"/>
  <c r="O144" i="31"/>
  <c r="Q23" i="28"/>
  <c r="Q25" i="28" s="1"/>
  <c r="R15" i="28"/>
  <c r="M117" i="31"/>
  <c r="M119" i="31" s="1"/>
  <c r="L28" i="22"/>
  <c r="L48" i="39"/>
  <c r="F29" i="25"/>
  <c r="F35" i="22"/>
  <c r="F55" i="39"/>
  <c r="F64" i="39" s="1"/>
  <c r="N21" i="25" l="1"/>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C13" i="26" l="1"/>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O155" i="31" l="1"/>
  <c r="G46" i="6" s="1"/>
  <c r="E24" i="37"/>
  <c r="G16" i="37"/>
  <c r="G24" i="37" s="1"/>
  <c r="G26" i="37" s="1"/>
  <c r="E26" i="37"/>
  <c r="N48" i="39"/>
  <c r="O48" i="39" s="1"/>
  <c r="C121" i="31"/>
  <c r="N28" i="22"/>
  <c r="O28" i="22" s="1"/>
  <c r="C26" i="7" s="1"/>
  <c r="O119" i="31"/>
  <c r="F60" i="39"/>
  <c r="F32" i="25"/>
  <c r="F33" i="25" s="1"/>
  <c r="G8" i="25" s="1"/>
  <c r="Q20" i="38" l="1"/>
  <c r="V20" i="38"/>
  <c r="AA20" i="38"/>
  <c r="G24" i="6"/>
  <c r="G44" i="6" s="1"/>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D121" i="31" l="1"/>
  <c r="O20" i="38"/>
  <c r="AB20" i="38"/>
  <c r="G29" i="25"/>
  <c r="G35" i="22"/>
  <c r="G55" i="39"/>
  <c r="G64" i="39" s="1"/>
  <c r="D123" i="31" l="1"/>
  <c r="G65" i="39"/>
  <c r="G57" i="39"/>
  <c r="G37" i="22"/>
  <c r="G30" i="25"/>
  <c r="E121" i="31" l="1"/>
  <c r="G38" i="22"/>
  <c r="G58" i="39"/>
  <c r="G31" i="25"/>
  <c r="G59" i="39"/>
  <c r="E123" i="31" l="1"/>
  <c r="G60" i="39"/>
  <c r="G32" i="25"/>
  <c r="G34" i="25" s="1"/>
  <c r="H26" i="25" s="1"/>
  <c r="F121" i="31" l="1"/>
  <c r="H35" i="22"/>
  <c r="H55" i="39"/>
  <c r="H64" i="39" s="1"/>
  <c r="G33" i="25"/>
  <c r="H8" i="25" s="1"/>
  <c r="F123" i="31" l="1"/>
  <c r="H57" i="39"/>
  <c r="H58" i="39" s="1"/>
  <c r="H65" i="39"/>
  <c r="H37" i="22"/>
  <c r="G121" i="31" l="1"/>
  <c r="H59" i="39"/>
  <c r="H60" i="39" s="1"/>
  <c r="H38"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s="1"/>
  <c r="L34" i="25" s="1"/>
  <c r="M26" i="25" s="1"/>
  <c r="L57" i="39"/>
  <c r="L58" i="39" s="1"/>
  <c r="L65" i="39"/>
  <c r="G26" i="7" l="1"/>
  <c r="G47" i="6"/>
  <c r="F25" i="5"/>
  <c r="M29" i="25"/>
  <c r="M30" i="25" s="1"/>
  <c r="M55" i="39"/>
  <c r="M64" i="39" s="1"/>
  <c r="M35" i="22"/>
  <c r="M37" i="22" s="1"/>
  <c r="M38" i="22" s="1"/>
  <c r="L59" i="39"/>
  <c r="L33" i="25"/>
  <c r="M8" i="25" s="1"/>
  <c r="M31" i="25" l="1"/>
  <c r="M32" i="25" s="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B25" i="38"/>
  <c r="M60" i="39"/>
  <c r="N37" i="22"/>
  <c r="O35" i="22"/>
  <c r="C59" i="6" l="1"/>
  <c r="C21" i="36" s="1"/>
  <c r="D21" i="36" s="1"/>
  <c r="N22" i="25"/>
  <c r="N58" i="39"/>
  <c r="O57" i="39"/>
  <c r="N38" i="22"/>
  <c r="O38" i="22" s="1"/>
  <c r="C14" i="26" s="1"/>
  <c r="C15" i="26" s="1"/>
  <c r="C18" i="26" s="1"/>
  <c r="O37" i="22"/>
  <c r="D40" i="5"/>
  <c r="C23" i="36" l="1"/>
  <c r="D23" i="36" s="1"/>
  <c r="N60" i="39"/>
  <c r="O60" i="39" s="1"/>
  <c r="O58" i="39"/>
  <c r="D42" i="5"/>
  <c r="N29" i="25"/>
  <c r="O22" i="25"/>
  <c r="B21" i="38" s="1"/>
  <c r="N30" i="25" l="1"/>
  <c r="O29" i="25"/>
  <c r="B28" i="38" s="1"/>
  <c r="C20" i="27"/>
  <c r="O30" i="25" l="1"/>
  <c r="B29" i="38" s="1"/>
  <c r="N31" i="25"/>
  <c r="N32" i="25" l="1"/>
  <c r="N34" i="25" l="1"/>
  <c r="O32" i="25"/>
  <c r="N33" i="25"/>
  <c r="B31" i="38" l="1"/>
  <c r="C27" i="36"/>
  <c r="C7" i="38"/>
  <c r="D9" i="5"/>
  <c r="D14" i="5" s="1"/>
  <c r="D26" i="5" s="1"/>
  <c r="D36" i="5"/>
  <c r="D37" i="5" s="1"/>
  <c r="C12" i="27" s="1"/>
  <c r="C33" i="36" s="1"/>
  <c r="D33" i="36"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s="1"/>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20" i="27"/>
  <c r="P7" i="38" l="1"/>
  <c r="E9" i="5"/>
  <c r="E14" i="5" s="1"/>
  <c r="E26" i="5" s="1"/>
  <c r="N33" i="38"/>
  <c r="O31" i="38"/>
  <c r="E36" i="5" l="1"/>
  <c r="E37" i="5" s="1"/>
  <c r="D12" i="27"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20" i="27"/>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authors>
    <author>Heather Hendy</author>
  </authors>
  <commentList>
    <comment ref="D7" authorId="0" shape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Joseph Clarke</author>
    <author>SCOREUSER</author>
  </authors>
  <commentList>
    <comment ref="F8" authorId="0" shape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text>
        <r>
          <rPr>
            <sz val="9"/>
            <color indexed="81"/>
            <rFont val="Tahoma"/>
            <charset val="1"/>
          </rPr>
          <t xml:space="preserve">Each state has different SUTA rates and wage base limits. Tailor this cell to reflect your state's information.
</t>
        </r>
      </text>
    </comment>
    <comment ref="E19" authorId="2" shapeId="0">
      <text>
        <r>
          <rPr>
            <b/>
            <sz val="11"/>
            <color indexed="81"/>
            <rFont val="Gill Sans MT"/>
            <family val="2"/>
          </rPr>
          <t xml:space="preserve">
For these benefits, the formula assumes part-time employees are included. If this is not the case, change the formula accordingly.</t>
        </r>
      </text>
    </comment>
    <comment ref="E20"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shapeId="0">
      <text>
        <r>
          <rPr>
            <b/>
            <sz val="14"/>
            <color indexed="81"/>
            <rFont val="Gill Sans MT"/>
            <family val="2"/>
          </rPr>
          <t>TIP: Enter these in the plural form! Ex. projects, dresses, bikes, etc.</t>
        </r>
        <r>
          <rPr>
            <sz val="9"/>
            <color indexed="81"/>
            <rFont val="Tahoma"/>
            <family val="2"/>
          </rPr>
          <t xml:space="preserve">
</t>
        </r>
      </text>
    </comment>
    <comment ref="E8" authorId="0" shape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shape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shape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shape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Jack Hess</author>
  </authors>
  <commentList>
    <comment ref="F7" authorId="0" shape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text>
        <r>
          <rPr>
            <b/>
            <sz val="8"/>
            <color indexed="81"/>
            <rFont val="Tahoma"/>
            <family val="2"/>
          </rPr>
          <t>An indication of a company's ability to meet short-term debt obligations.</t>
        </r>
      </text>
    </comment>
    <comment ref="C10" authorId="1" shapeId="0">
      <text>
        <r>
          <rPr>
            <b/>
            <sz val="8"/>
            <color indexed="81"/>
            <rFont val="Tahoma"/>
            <family val="2"/>
          </rPr>
          <t>The ratio between all assets quickly convertible into cash and current liabilities. Measures a company's liquidity. Also called acid-test ratio.</t>
        </r>
      </text>
    </comment>
    <comment ref="C12" authorId="1" shapeId="0">
      <text>
        <r>
          <rPr>
            <b/>
            <sz val="8"/>
            <color indexed="81"/>
            <rFont val="Tahoma"/>
            <family val="2"/>
          </rPr>
          <t>This ratio expresses the relationship between capital contributed by creditors and that contributed by owners.</t>
        </r>
      </text>
    </comment>
    <comment ref="C13" authorId="1" shapeId="0">
      <text>
        <r>
          <rPr>
            <b/>
            <sz val="8"/>
            <color indexed="81"/>
            <rFont val="Tahoma"/>
            <family val="2"/>
          </rPr>
          <t>This ratio indicates how well your cash flow covers debt and the capability of the business to take on additional debt.</t>
        </r>
      </text>
    </comment>
    <comment ref="C15" authorId="1" shapeId="0">
      <text>
        <r>
          <rPr>
            <b/>
            <sz val="8"/>
            <color indexed="81"/>
            <rFont val="Tahoma"/>
            <family val="2"/>
          </rPr>
          <t>This ratio calculates the percentage of increase (or decrease) in sales between the current year and the previous year.</t>
        </r>
      </text>
    </comment>
    <comment ref="C16" authorId="1" shapeId="0">
      <text>
        <r>
          <rPr>
            <b/>
            <sz val="8"/>
            <color indexed="81"/>
            <rFont val="Tahoma"/>
            <family val="2"/>
          </rPr>
          <t>The percentage of sales used to pay for the COGS (expenses which directly vary with sales) is expressed in this ratio.</t>
        </r>
      </text>
    </comment>
    <comment ref="C17" authorId="1" shapeId="0">
      <text>
        <r>
          <rPr>
            <b/>
            <sz val="8"/>
            <color indexed="81"/>
            <rFont val="Tahoma"/>
            <family val="2"/>
          </rPr>
          <t>This ratio indicates how much profit is earned on your products without consideration of indirect costs, selling and administration costs.</t>
        </r>
      </text>
    </comment>
    <comment ref="C18" authorId="1" shapeId="0">
      <text>
        <r>
          <rPr>
            <b/>
            <sz val="8"/>
            <color indexed="81"/>
            <rFont val="Tahoma"/>
            <family val="2"/>
          </rPr>
          <t>This ratio measures the percentage of selling, general and administrative costs to your amount of sales.</t>
        </r>
      </text>
    </comment>
    <comment ref="C19" authorId="1" shapeId="0">
      <text>
        <r>
          <rPr>
            <b/>
            <sz val="8"/>
            <color indexed="81"/>
            <rFont val="Tahoma"/>
            <family val="2"/>
          </rPr>
          <t>Net profit margin shows how much profit comes from every dollar of sales.</t>
        </r>
      </text>
    </comment>
    <comment ref="C20" authorId="1" shape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text>
        <r>
          <rPr>
            <b/>
            <sz val="8"/>
            <color indexed="81"/>
            <rFont val="Tahoma"/>
            <family val="2"/>
          </rPr>
          <t>This ratio measures how effectively assets are used to generate a return.</t>
        </r>
      </text>
    </comment>
    <comment ref="C22" authorId="1" shapeId="0">
      <text>
        <r>
          <rPr>
            <b/>
            <sz val="8"/>
            <color indexed="81"/>
            <rFont val="Tahoma"/>
            <family val="2"/>
          </rPr>
          <t>This ratio measures the owner's compensation as a percentage of sales.</t>
        </r>
      </text>
    </comment>
    <comment ref="C24" authorId="1" shapeId="0">
      <text>
        <r>
          <rPr>
            <b/>
            <sz val="8"/>
            <color indexed="81"/>
            <rFont val="Tahoma"/>
            <family val="2"/>
          </rPr>
          <t>Days in receivable calculates the average number of days it takes to collect your account receivable (number of days of sales in receivables).</t>
        </r>
      </text>
    </comment>
    <comment ref="C25" authorId="1" shapeId="0">
      <text>
        <r>
          <rPr>
            <b/>
            <sz val="8"/>
            <color indexed="81"/>
            <rFont val="Tahoma"/>
            <family val="2"/>
          </rPr>
          <t>This ratio tells you the number of times accounts receivable turnover during the year.</t>
        </r>
      </text>
    </comment>
    <comment ref="C26" authorId="1" shapeId="0">
      <text>
        <r>
          <rPr>
            <b/>
            <sz val="8"/>
            <color indexed="81"/>
            <rFont val="Tahoma"/>
            <family val="2"/>
          </rPr>
          <t>This ratio shows the average number of days it will take to sell your inventory.</t>
        </r>
      </text>
    </comment>
    <comment ref="C27" authorId="1" shapeId="0">
      <text>
        <r>
          <rPr>
            <b/>
            <sz val="8"/>
            <color indexed="81"/>
            <rFont val="Tahoma"/>
            <family val="2"/>
          </rPr>
          <t>This ratio calculates the number of times inventory is turned over (or sold) during the year.</t>
        </r>
      </text>
    </comment>
    <comment ref="C28" authorId="1" shapeId="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<sst xmlns="http://schemas.openxmlformats.org/spreadsheetml/2006/main" count="734" uniqueCount="376">
  <si>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</si>
  <si>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</si>
  <si>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</si>
  <si>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</si>
  <si>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</si>
  <si>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</si>
  <si>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</si>
  <si>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</si>
  <si>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</si>
  <si>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</si>
  <si>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</si>
  <si>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</si>
  <si>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</si>
  <si>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</si>
  <si>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</si>
  <si>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</si>
  <si>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</si>
  <si>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</si>
  <si>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</si>
  <si>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</si>
  <si>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</si>
  <si>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</si>
  <si>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</si>
  <si>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</si>
  <si>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</si>
  <si>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</si>
  <si>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</si>
  <si>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</si>
  <si>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</si>
  <si>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</si>
  <si>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</si>
  <si>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</si>
  <si>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</si>
  <si>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</si>
  <si>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</si>
  <si>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</si>
  <si>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</si>
  <si>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</si>
  <si>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</si>
  <si>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</si>
  <si>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</si>
  <si>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</si>
  <si>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</si>
  <si>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</si>
  <si>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</si>
  <si>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</si>
  <si>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</si>
  <si>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</si>
  <si>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</si>
  <si>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</si>
  <si>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</si>
  <si>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</si>
  <si>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</si>
  <si>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</si>
  <si>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</si>
  <si>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</si>
  <si>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</si>
  <si>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</si>
  <si>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</si>
  <si>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</si>
  <si>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</si>
  <si>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</si>
  <si>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</si>
  <si>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</si>
  <si>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</si>
  <si>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</si>
  <si>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</si>
  <si>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</si>
  <si>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</si>
  <si>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</si>
  <si>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</si>
  <si>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</si>
  <si>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</si>
  <si>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</si>
  <si>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</si>
  <si>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</si>
  <si>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</si>
  <si>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</si>
  <si>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</si>
  <si>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</si>
  <si>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</si>
  <si>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</si>
  <si>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</si>
  <si>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</si>
  <si>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</si>
  <si>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</si>
  <si>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</si>
  <si>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</si>
  <si>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</si>
  <si>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</si>
  <si>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</si>
  <si>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</si>
  <si>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</si>
  <si>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</si>
  <si>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</si>
  <si>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</si>
  <si>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</si>
  <si>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</si>
  <si>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</si>
  <si>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</si>
  <si>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</si>
  <si>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</si>
  <si>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</si>
  <si>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</si>
  <si>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</si>
  <si>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</si>
  <si>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</si>
  <si>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</si>
  <si>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</si>
  <si>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</si>
  <si>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</si>
  <si>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</si>
  <si>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</si>
  <si>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</si>
  <si>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</si>
  <si>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</si>
  <si>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</si>
  <si>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</si>
  <si>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</si>
  <si>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</si>
  <si>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</si>
  <si>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</si>
  <si>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</si>
  <si>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</si>
  <si>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</si>
  <si>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</si>
  <si>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</si>
  <si>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</si>
  <si>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</si>
  <si>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</si>
  <si>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</si>
  <si>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</si>
  <si>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</si>
  <si>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</si>
  <si>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</si>
  <si>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</si>
  <si>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</si>
  <si>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</si>
  <si>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</si>
  <si>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</si>
  <si>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</si>
  <si>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</si>
  <si>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</si>
  <si>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</si>
  <si>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</si>
  <si>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</si>
  <si>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</si>
  <si>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</si>
  <si>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</si>
  <si>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</si>
  <si>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</si>
  <si>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</si>
  <si>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</si>
  <si>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</si>
  <si>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</si>
  <si>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</si>
  <si>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</si>
  <si>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</si>
  <si>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</si>
  <si>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</si>
  <si>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</si>
  <si>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</si>
  <si>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</si>
  <si>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</si>
  <si>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</si>
  <si>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</si>
  <si>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</si>
  <si>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</si>
  <si>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</si>
  <si>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</si>
  <si>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</si>
  <si>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</si>
  <si>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</si>
  <si>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</si>
  <si>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</si>
  <si>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</si>
  <si>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</si>
  <si>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</si>
  <si>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</si>
  <si>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</si>
  <si>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</si>
  <si>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</si>
  <si>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</si>
  <si>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</si>
  <si>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</si>
  <si>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</si>
  <si>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</si>
  <si>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</si>
  <si>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</si>
  <si>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</si>
  <si>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</si>
  <si>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</si>
  <si>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</si>
  <si>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</si>
  <si>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</si>
  <si>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</si>
  <si>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</si>
  <si>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</si>
  <si>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</si>
  <si>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</si>
  <si>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</si>
  <si>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</si>
  <si>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</si>
  <si>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</si>
  <si>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</si>
  <si>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</si>
  <si>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</si>
  <si>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</si>
  <si>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</si>
  <si>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</si>
  <si>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</si>
  <si>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</si>
  <si>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</si>
  <si>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</si>
  <si>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</si>
  <si>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</si>
  <si>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</si>
  <si>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</si>
  <si>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</si>
  <si>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</si>
  <si>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</si>
  <si>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</si>
  <si>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</si>
  <si>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</si>
  <si>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</si>
  <si>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</si>
  <si>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</si>
  <si>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</si>
  <si>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</si>
  <si>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</si>
  <si>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</si>
  <si>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</si>
  <si>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</si>
  <si>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</si>
  <si>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</si>
  <si>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</si>
  <si>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</si>
  <si>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</si>
  <si>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</si>
  <si>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</si>
  <si>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</si>
  <si>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</si>
  <si>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</si>
  <si>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</si>
  <si>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</si>
  <si>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</si>
  <si>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</si>
  <si>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</si>
  <si>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</si>
  <si>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</si>
  <si>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</si>
  <si>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</si>
  <si>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</si>
  <si>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</si>
  <si>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</si>
  <si>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</si>
  <si>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</si>
  <si>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</si>
  <si>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</si>
  <si>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</si>
  <si>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</si>
  <si>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</si>
  <si>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</si>
  <si>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</si>
  <si>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</si>
  <si>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</si>
  <si>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</si>
  <si>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</si>
  <si>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</si>
  <si>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</si>
  <si>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</si>
  <si>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</si>
  <si>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</si>
  <si>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</si>
  <si>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</si>
  <si>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</si>
  <si>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</si>
  <si>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</si>
  <si>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</si>
  <si>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</si>
  <si>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</si>
  <si>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</si>
  <si>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</si>
  <si>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</si>
  <si>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</si>
  <si>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</si>
  <si>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</si>
  <si>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</si>
  <si>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</si>
  <si>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</si>
  <si>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</si>
  <si>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</si>
  <si>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</si>
  <si>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</si>
  <si>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</si>
  <si>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</si>
  <si>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</si>
  <si>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</si>
  <si>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</si>
  <si>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</si>
  <si>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</si>
  <si>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</si>
  <si>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</si>
  <si>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</si>
  <si>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</si>
  <si>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</si>
  <si>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</si>
  <si>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</si>
  <si>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</si>
  <si>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</si>
  <si>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</si>
  <si>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</si>
  <si>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</si>
  <si>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</si>
  <si>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</si>
  <si>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</si>
  <si>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</si>
  <si>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</si>
  <si>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</si>
  <si>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</si>
  <si>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</si>
  <si>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</si>
  <si>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</si>
  <si>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</si>
  <si>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</si>
  <si>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</si>
  <si>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</si>
  <si>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</si>
  <si>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</si>
  <si>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</si>
  <si>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</si>
  <si>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</si>
  <si>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</si>
  <si>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</si>
  <si>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</si>
  <si>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</si>
  <si>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</si>
  <si>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</si>
  <si>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</si>
  <si>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</si>
  <si>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</si>
  <si>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</si>
  <si>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</si>
  <si>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</si>
  <si>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</si>
  <si>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</si>
  <si>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</si>
  <si>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</si>
  <si>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</si>
  <si>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</si>
  <si>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</si>
  <si>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</si>
  <si>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</si>
  <si>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</si>
  <si>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</si>
  <si>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</si>
  <si>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</si>
  <si>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</si>
  <si>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</si>
  <si>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</si>
  <si>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</si>
  <si>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</si>
  <si>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</si>
  <si>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</si>
  <si>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</si>
  <si>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</si>
  <si>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</si>
  <si>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</si>
  <si>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</si>
  <si>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Michael Gilman</t>
  </si>
  <si>
    <t xml:space="preserve">Tab 3 b 1-3 year sales forecast correct formula in col Q and col AF referenced the incorrect totals at the bottom of the sheet. Col Q, The incorrect formula was referencing cell O52, O53, O54, O55 needed to reference O46, O47, O48, O49. Col AF, The incorrect formula was referencing cell O52, O53, O54, O55 needed to reference AD46, AD47, AD48, AD49. </t>
  </si>
  <si>
    <t>Updated on the Amortization&amp;Depreciation tab rows 122 and 126 all the formluas were incorrectly dividing the number twice by 12 months it should have been only divided once.  I have changed it and verified everything updates correctly now.</t>
  </si>
  <si>
    <t>Updated missing forumla on Additional Input sheet P31 should be =sum(D31:O31)</t>
  </si>
  <si>
    <t>Last revised 2/2020. See revision notes on last tab.</t>
  </si>
  <si>
    <t xml:space="preserve">updated missing formulas: 1. tab 2a line 15, the cells highlighted in red are the current requirements for 2020
2. tab 3b cell AC12, highlighted in red, the formula was missing, so I have inserted the correct formula
3. tab 7b, line 57, I inserted the missing formulas that I highlighted in red
</t>
  </si>
  <si>
    <t>Lou Davenport (changes made by Sameena Usmani in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</si>
</sst>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6">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7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xmlns=""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xmlns="" id="{00000000-0008-0000-0000-000003000000}"/>
            </a:ext>
          </a:extLst>
        </xdr:cNvPr>
        <xdr:cNvGrpSpPr/>
      </xdr:nvGrpSpPr>
      <xdr:grpSpPr>
        <a:xfrm>
          <a:off x="5126354" y="1905000"/>
          <a:ext cx="2512695" cy="1691641"/>
          <a:chOff x="1525904" y="5981700"/>
          <a:chExt cx="2598420" cy="1767841"/>
        </a:xfrm>
      </xdr:grpSpPr>
      <xdr:grpSp>
        <xdr:nvGrpSpPr>
          <xdr:cNvPr id="80898" name="Group 5">
            <a:extLst>
              <a:ext uri="{FF2B5EF4-FFF2-40B4-BE49-F238E27FC236}">
                <a16:creationId xmlns:a16="http://schemas.microsoft.com/office/drawing/2014/main" xmlns=""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xmlns=""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xmlns=""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480060</xdr:colOff>
      <xdr:row>33</xdr:row>
      <xdr:rowOff>68580</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bwMode="auto">
        <a:xfrm>
          <a:off x="5252083" y="3930015"/>
          <a:ext cx="2611757" cy="369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baseline="0">
              <a:solidFill>
                <a:schemeClr val="dk1"/>
              </a:solidFill>
              <a:effectLst/>
              <a:latin typeface="Gill Sans MT" panose="020B0502020104020203" pitchFamily="34" charset="0"/>
              <a:ea typeface="+mn-ea"/>
              <a:cs typeface="+mn-cs"/>
            </a:rPr>
            <a:t>The cells with formulas in this workbook are locked.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1" i="0" baseline="0">
              <a:solidFill>
                <a:schemeClr val="dk1"/>
              </a:solidFill>
              <a:effectLst/>
              <a:latin typeface="Gill Sans MT" panose="020B0502020104020203" pitchFamily="34" charset="0"/>
              <a:ea typeface="+mn-ea"/>
              <a:cs typeface="+mn-cs"/>
            </a:rPr>
            <a:t>If changes are needed, the unlock code is "1234." </a:t>
          </a:r>
          <a:r>
            <a:rPr lang="en-US" sz="1600" b="0" i="0" baseline="0">
              <a:solidFill>
                <a:schemeClr val="dk1"/>
              </a:solidFill>
              <a:effectLst/>
              <a:latin typeface="Gill Sans MT" panose="020B0502020104020203" pitchFamily="34" charset="0"/>
              <a:ea typeface="+mn-ea"/>
              <a:cs typeface="+mn-cs"/>
            </a:rPr>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0" i="0" baseline="0">
              <a:solidFill>
                <a:schemeClr val="dk1"/>
              </a:solidFill>
              <a:effectLst/>
              <a:latin typeface="Gill Sans MT" panose="020B0502020104020203" pitchFamily="34" charset="0"/>
              <a:ea typeface="+mn-ea"/>
              <a:cs typeface="+mn-cs"/>
            </a:rPr>
            <a:t>Please use caution when unlocking the spreadsheets. If you want to change a formula, we strongly recommend that you save a copy of this spreadsheet under a different name before doing so.</a:t>
          </a:r>
          <a:endParaRPr lang="en-US" sz="1600">
            <a:effectLst/>
            <a:latin typeface="Gill Sans MT" panose="020B0502020104020203" pitchFamily="34" charset="0"/>
          </a:endParaRPr>
        </a:p>
        <a:p>
          <a:endParaRPr lang="en-US" sz="1100"/>
        </a:p>
        <a:p>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xmlns=""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xmlns=""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xmlns=""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xmlns=""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xmlns=""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xmlns=""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89E53"/>
    <pageSetUpPr fitToPage="1"/>
  </sheetPr>
  <dimension ref="A1:P43"/>
  <sheetViews>
    <sheetView showGridLines="0" topLeftCell="A25" zoomScaleNormal="100" workbookViewId="0">
      <selection activeCell="H4" sqref="H4"/>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5" t="s">
        <v>373</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5" t="s">
        <v>142</v>
      </c>
      <c r="C3" s="575"/>
      <c r="D3" s="575"/>
      <c r="E3" s="575"/>
      <c r="F3" s="575"/>
    </row>
    <row r="4" spans="1:14" x14ac:dyDescent="0.35">
      <c r="B4" s="3"/>
      <c r="G4" s="4"/>
      <c r="H4" s="5"/>
      <c r="I4" s="5"/>
      <c r="J4" s="5"/>
      <c r="K4" s="5"/>
      <c r="L4" s="5"/>
      <c r="M4" s="6"/>
    </row>
    <row r="5" spans="1:14" ht="18" thickBot="1" x14ac:dyDescent="0.4">
      <c r="B5" s="3"/>
      <c r="C5" s="408" t="s">
        <v>85</v>
      </c>
      <c r="D5" s="408" t="s">
        <v>0</v>
      </c>
      <c r="E5" s="408" t="s">
        <v>207</v>
      </c>
      <c r="F5" s="408" t="s">
        <v>206</v>
      </c>
      <c r="G5" s="4"/>
      <c r="I5" s="5"/>
      <c r="J5" s="5"/>
      <c r="K5" s="5"/>
      <c r="L5" s="5"/>
      <c r="M5" s="6"/>
    </row>
    <row r="6" spans="1:14" ht="18" thickTop="1" x14ac:dyDescent="0.35">
      <c r="B6" s="3"/>
      <c r="C6" s="386"/>
      <c r="D6" s="386"/>
      <c r="E6" s="387"/>
      <c r="F6" s="386"/>
      <c r="G6" s="4"/>
      <c r="H6" s="5"/>
      <c r="I6" s="5"/>
      <c r="J6" s="5"/>
      <c r="K6" s="5"/>
      <c r="L6" s="5"/>
      <c r="M6" s="6"/>
    </row>
    <row r="8" spans="1:14" x14ac:dyDescent="0.35">
      <c r="B8" s="575" t="s">
        <v>20</v>
      </c>
      <c r="C8" s="575"/>
      <c r="D8" s="575"/>
      <c r="E8" s="575"/>
      <c r="I8"/>
    </row>
    <row r="29" spans="1:16" x14ac:dyDescent="0.35">
      <c r="L29" s="555"/>
      <c r="M29" s="555"/>
      <c r="N29" s="555"/>
      <c r="O29" s="555"/>
      <c r="P29" s="555"/>
    </row>
    <row r="30" spans="1:16" x14ac:dyDescent="0.35">
      <c r="L30" s="555"/>
      <c r="M30" s="555"/>
      <c r="N30" s="555"/>
      <c r="O30" s="555"/>
      <c r="P30" s="555"/>
    </row>
    <row r="31" spans="1:16" x14ac:dyDescent="0.35">
      <c r="L31" s="555"/>
      <c r="M31" s="555"/>
      <c r="N31" s="555"/>
      <c r="O31" s="555"/>
      <c r="P31" s="555"/>
    </row>
    <row r="32" spans="1:16" x14ac:dyDescent="0.35">
      <c r="A32" s="527"/>
      <c r="B32" s="528"/>
      <c r="C32" s="530">
        <f>IF(ISBLANK(E6),-10000,MONTH(DATEVALUE(E6&amp;" 1")))</f>
        <v>-10000</v>
      </c>
      <c r="D32" s="528"/>
      <c r="E32" s="528"/>
      <c r="F32" s="528"/>
      <c r="G32" s="528"/>
      <c r="H32" s="528"/>
      <c r="I32" s="528"/>
      <c r="J32" s="528"/>
      <c r="K32" s="528"/>
      <c r="L32" s="528"/>
      <c r="M32" s="528"/>
      <c r="N32" s="555"/>
      <c r="O32" s="555"/>
      <c r="P32" s="555"/>
    </row>
    <row r="33" spans="1:16" x14ac:dyDescent="0.35">
      <c r="A33" s="527"/>
      <c r="B33" s="528"/>
      <c r="C33" s="530"/>
      <c r="D33" s="528"/>
      <c r="E33" s="528"/>
      <c r="F33" s="528"/>
      <c r="G33" s="528"/>
      <c r="H33" s="528"/>
      <c r="I33" s="528"/>
      <c r="J33" s="528"/>
      <c r="K33" s="528"/>
      <c r="L33" s="528"/>
      <c r="M33" s="528"/>
      <c r="N33" s="555"/>
      <c r="O33" s="555"/>
      <c r="P33" s="555"/>
    </row>
    <row r="34" spans="1:16" x14ac:dyDescent="0.35">
      <c r="A34" s="527"/>
      <c r="B34" s="528" t="str">
        <f>IF(Directions!$C$32&gt;0,CHOOSE(Directions!$C$32,"January","February","March","April","May","June","July","August","September","October","November","December"),"Month 1")</f>
        <v>Month 1</v>
      </c>
      <c r="C34" s="530" t="str">
        <f>IF(Directions!$C$32+1&gt;12,CHOOSE(Directions!$C$32+1-12,"January","February","March","April","May","June","July","August","September","October","November","December"),IF(Directions!$C$32&lt;0,"Month 2",(CHOOSE(Directions!$C$32+1,"January","February","March","April","May","June","July","August","September","October","November","December"))))</f>
        <v>Month 2</v>
      </c>
      <c r="D34" s="530" t="str">
        <f>IF(Directions!$C$32+2&gt;12,CHOOSE(Directions!$C$32+2-12,"January","February","March","April","May","June","July","August","September","October","November","December"),IF(Directions!$C$32&lt;0,"Month 3",CHOOSE(Directions!$C$32+2,"January","February","March","April","May","June","July","August","September","October","November","December")))</f>
        <v>Month 3</v>
      </c>
      <c r="E34" s="530" t="str">
        <f>IF(Directions!$C$32+3&gt;12,CHOOSE(Directions!$C$32+3-12,"January","February","March","April","May","June","July","August","September","October","November","December"),IF(Directions!$C$32&lt;0,"Month 4",CHOOSE(Directions!$C$32+3,"January","February","March","April","May","June","July","August","September","October","November","December")))</f>
        <v>Month 4</v>
      </c>
      <c r="F34" s="530" t="str">
        <f>IF(Directions!$C$32+4&gt;12,CHOOSE(Directions!$C$32+4-12,"January","February","March","April","May","June","July","August","September","October","November","December"),IF(Directions!$C$32&lt;0,"Month 5",CHOOSE(Directions!$C$32+4,"January","February","March","April","May","June","July","August","September","October","November","December")))</f>
        <v>Month 5</v>
      </c>
      <c r="G34" s="530" t="str">
        <f>IF(Directions!$C$32+5&gt;12,CHOOSE(Directions!$C$32+5-12,"January","February","March","April","May","June","July","August","September","October","November","December"),IF(Directions!$C$32&lt;0,"Month 6",CHOOSE(Directions!$C$32+5,"January","February","March","April","May","June","July","August","September","October","November","December")))</f>
        <v>Month 6</v>
      </c>
      <c r="H34" s="530" t="str">
        <f>IF(Directions!$C$32+6&gt;12,CHOOSE(Directions!$C$32+6-12,"January","February","March","April","May","June","July","August","September","October","November","December"),IF(Directions!$C$32&lt;0,"Month 7",CHOOSE(Directions!$C$32+6,"January","February","March","April","May","June","July","August","September","October","November","December")))</f>
        <v>Month 7</v>
      </c>
      <c r="I34" s="530" t="str">
        <f>IF(Directions!$C$32+7&gt;12,CHOOSE(Directions!$C$32+7-12,"January","February","March","April","May","June","July","August","September","October","November","December"),IF(Directions!$C$32&lt;0,"Month 8",CHOOSE(Directions!$C$32+7,"January","February","March","April","May","June","July","August","September","October","November","December")))</f>
        <v>Month 8</v>
      </c>
      <c r="J34" s="530" t="str">
        <f>IF(Directions!$C$32+8&gt;12,CHOOSE(Directions!$C$32+8-12,"January","February","March","April","May","June","July","August","September","October","November","December"),IF(Directions!$C$32&lt;0,"Month 9",CHOOSE(Directions!$C$32+8,"January","February","March","April","May","June","July","August","September","October","November","December")))</f>
        <v>Month 9</v>
      </c>
      <c r="K34" s="530" t="str">
        <f>IF(Directions!$C$32+9&gt;12,CHOOSE(Directions!$C$32+9-12,"January","February","March","April","May","June","July","August","September","October","November","December"),IF(Directions!$C$32&lt;0,"Month 10",CHOOSE(Directions!$C$32+9,"January","February","March","April","May","June","July","August","September","October","November","December")))</f>
        <v>Month 10</v>
      </c>
      <c r="L34" s="530" t="str">
        <f>IF(Directions!$C$32+10&gt;12,CHOOSE(Directions!$C$32+10-12,"January","February","March","April","May","June","July","August","September","October","November","December"),IF(Directions!$C$32&lt;0,"Month 11",CHOOSE(Directions!$C$32+10,"January","February","March","April","May","June","July","August","September","October","November","December")))</f>
        <v>Month 11</v>
      </c>
      <c r="M34" s="530" t="str">
        <f>IF(Directions!$C$32+11&gt;12,CHOOSE(Directions!$C$32+11-12,"January","February","March","April","May","June","July","August","September","October","November","December"),IF(Directions!$C$32&lt;0,"Month 12",CHOOSE(Directions!$C$32+11,"January","February","March","April","May","June","July","August","September","October","November","December")))</f>
        <v>Month 12</v>
      </c>
      <c r="N34" s="555"/>
      <c r="O34" s="555"/>
      <c r="P34" s="555"/>
    </row>
    <row r="35" spans="1:16" x14ac:dyDescent="0.35">
      <c r="A35" s="527"/>
      <c r="B35" s="527"/>
      <c r="C35" s="530"/>
      <c r="D35" s="527"/>
      <c r="E35" s="527"/>
      <c r="F35" s="527"/>
      <c r="G35" s="527"/>
      <c r="H35" s="527"/>
      <c r="I35" s="527"/>
      <c r="J35" s="527"/>
      <c r="K35" s="527"/>
      <c r="L35" s="527"/>
      <c r="M35" s="527"/>
      <c r="N35" s="555"/>
      <c r="O35" s="555"/>
      <c r="P35" s="555"/>
    </row>
    <row r="36" spans="1:16" x14ac:dyDescent="0.35">
      <c r="A36" s="527"/>
      <c r="B36" s="527"/>
      <c r="C36" s="527"/>
      <c r="D36" s="527"/>
      <c r="E36" s="527"/>
      <c r="F36" s="527"/>
      <c r="G36" s="527"/>
      <c r="H36" s="527"/>
      <c r="I36" s="527"/>
      <c r="J36" s="527"/>
      <c r="K36" s="527"/>
      <c r="L36" s="527"/>
      <c r="M36" s="527"/>
      <c r="N36" s="555"/>
      <c r="O36" s="555"/>
      <c r="P36" s="555"/>
    </row>
    <row r="37" spans="1:16" x14ac:dyDescent="0.35">
      <c r="B37" s="555"/>
      <c r="C37" s="555"/>
      <c r="D37" s="555"/>
      <c r="E37" s="555"/>
      <c r="F37" s="555"/>
      <c r="G37" s="555"/>
      <c r="H37" s="555"/>
      <c r="I37" s="555"/>
      <c r="J37" s="555"/>
      <c r="K37" s="555"/>
      <c r="L37" s="555"/>
      <c r="M37" s="555"/>
      <c r="N37" s="555"/>
      <c r="O37" s="555"/>
      <c r="P37" s="555"/>
    </row>
    <row r="38" spans="1:16" x14ac:dyDescent="0.35">
      <c r="L38" s="555"/>
      <c r="M38" s="555"/>
      <c r="N38" s="555"/>
      <c r="O38" s="555"/>
      <c r="P38" s="555"/>
    </row>
    <row r="40" spans="1:16" x14ac:dyDescent="0.35">
      <c r="E40" s="2"/>
    </row>
    <row r="41" spans="1:16" x14ac:dyDescent="0.35">
      <c r="B41" s="575"/>
      <c r="C41" s="575"/>
      <c r="D41" s="575"/>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7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95B"/>
    <pageSetUpPr fitToPage="1"/>
  </sheetPr>
  <dimension ref="A1:S34"/>
  <sheetViews>
    <sheetView zoomScaleNormal="100" zoomScalePageLayoutView="80" workbookViewId="0">
      <selection activeCell="C17" sqref="C1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20" t="s">
        <v>334</v>
      </c>
      <c r="C2" s="620"/>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1"/>
      <c r="C7" s="411" t="str">
        <f>'3a-SalesForecastYear1'!C16</f>
        <v>Month 1</v>
      </c>
      <c r="D7" s="411" t="str">
        <f>'3a-SalesForecastYear1'!D16</f>
        <v>Month 2</v>
      </c>
      <c r="E7" s="411" t="str">
        <f>'3a-SalesForecastYear1'!E16</f>
        <v>Month 3</v>
      </c>
      <c r="F7" s="411" t="str">
        <f>'3a-SalesForecastYear1'!F16</f>
        <v>Month 4</v>
      </c>
      <c r="G7" s="411" t="str">
        <f>'3a-SalesForecastYear1'!G16</f>
        <v>Month 5</v>
      </c>
      <c r="H7" s="411" t="str">
        <f>'3a-SalesForecastYear1'!H16</f>
        <v>Month 6</v>
      </c>
      <c r="I7" s="411" t="str">
        <f>'3a-SalesForecastYear1'!I16</f>
        <v>Month 7</v>
      </c>
      <c r="J7" s="411" t="str">
        <f>'3a-SalesForecastYear1'!J16</f>
        <v>Month 8</v>
      </c>
      <c r="K7" s="411" t="str">
        <f>'3a-SalesForecastYear1'!K16</f>
        <v>Month 9</v>
      </c>
      <c r="L7" s="411" t="str">
        <f>'3a-SalesForecastYear1'!L16</f>
        <v>Month 10</v>
      </c>
      <c r="M7" s="411" t="str">
        <f>'3a-SalesForecastYear1'!M16</f>
        <v>Month 11</v>
      </c>
      <c r="N7" s="411" t="str">
        <f>'3a-SalesForecastYear1'!N16</f>
        <v>Month 12</v>
      </c>
      <c r="O7" s="411" t="s">
        <v>8</v>
      </c>
      <c r="P7" s="63"/>
      <c r="Q7" s="71"/>
    </row>
    <row r="8" spans="1:19" ht="16.5" thickTop="1" x14ac:dyDescent="0.35">
      <c r="A8" s="71"/>
      <c r="B8" s="416" t="s">
        <v>84</v>
      </c>
      <c r="C8" s="417">
        <f>Working_Capital</f>
        <v>0</v>
      </c>
      <c r="D8" s="417">
        <f t="shared" ref="D8:N8" si="0">C33</f>
        <v>0</v>
      </c>
      <c r="E8" s="417">
        <f t="shared" si="0"/>
        <v>0</v>
      </c>
      <c r="F8" s="417">
        <f t="shared" si="0"/>
        <v>0</v>
      </c>
      <c r="G8" s="417">
        <f t="shared" si="0"/>
        <v>0</v>
      </c>
      <c r="H8" s="417">
        <f t="shared" si="0"/>
        <v>0</v>
      </c>
      <c r="I8" s="417">
        <f t="shared" si="0"/>
        <v>0</v>
      </c>
      <c r="J8" s="417">
        <f t="shared" si="0"/>
        <v>0</v>
      </c>
      <c r="K8" s="417">
        <f t="shared" si="0"/>
        <v>0</v>
      </c>
      <c r="L8" s="417">
        <f t="shared" si="0"/>
        <v>0</v>
      </c>
      <c r="M8" s="417">
        <f t="shared" si="0"/>
        <v>0</v>
      </c>
      <c r="N8" s="417">
        <f t="shared" si="0"/>
        <v>0</v>
      </c>
      <c r="O8" s="418"/>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formatColumns="0" formatRows="0"/>
  <mergeCells count="1">
    <mergeCell ref="B2:C2"/>
  </mergeCells>
  <phoneticPr fontId="3" type="noConversion"/>
  <conditionalFormatting sqref="C25:N25 C27:N28">
    <cfRule type="containsBlanks" dxfId="28" priority="27" stopIfTrue="1">
      <formula>LEN(TRIM(C25))=0</formula>
    </cfRule>
  </conditionalFormatting>
  <conditionalFormatting sqref="C29:O29">
    <cfRule type="expression" dxfId="27" priority="13" stopIfTrue="1">
      <formula>ISERROR(C29)</formula>
    </cfRule>
  </conditionalFormatting>
  <conditionalFormatting sqref="C30:N31 D8:N8 D31:N32 C24:O24">
    <cfRule type="expression" dxfId="26" priority="12" stopIfTrue="1">
      <formula>ISERROR(C8)</formula>
    </cfRule>
  </conditionalFormatting>
  <conditionalFormatting sqref="C33:N33">
    <cfRule type="expression" dxfId="25" priority="10" stopIfTrue="1">
      <formula>ISERROR(C33)</formula>
    </cfRule>
  </conditionalFormatting>
  <conditionalFormatting sqref="O30:O34">
    <cfRule type="expression" dxfId="24" priority="8" stopIfTrue="1">
      <formula>ISERROR(O30)</formula>
    </cfRule>
  </conditionalFormatting>
  <conditionalFormatting sqref="C32:N32">
    <cfRule type="containsBlanks" dxfId="23" priority="4">
      <formula>LEN(TRIM(C32))=0</formula>
    </cfRule>
  </conditionalFormatting>
  <conditionalFormatting sqref="C17:N17">
    <cfRule type="containsBlanks" dxfId="22"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95B"/>
    <pageSetUpPr autoPageBreaks="0"/>
  </sheetPr>
  <dimension ref="A1:AB33"/>
  <sheetViews>
    <sheetView zoomScaleNormal="100" zoomScalePageLayoutView="80" workbookViewId="0">
      <selection activeCell="C16" sqref="C16"/>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1"/>
      <c r="B6" s="411" t="s">
        <v>208</v>
      </c>
      <c r="C6" s="411" t="str">
        <f>'3a-SalesForecastYear1'!C16</f>
        <v>Month 1</v>
      </c>
      <c r="D6" s="411" t="str">
        <f>'3a-SalesForecastYear1'!D16</f>
        <v>Month 2</v>
      </c>
      <c r="E6" s="411" t="str">
        <f>'3a-SalesForecastYear1'!E16</f>
        <v>Month 3</v>
      </c>
      <c r="F6" s="411" t="str">
        <f>'3a-SalesForecastYear1'!F16</f>
        <v>Month 4</v>
      </c>
      <c r="G6" s="411" t="str">
        <f>'3a-SalesForecastYear1'!G16</f>
        <v>Month 5</v>
      </c>
      <c r="H6" s="411" t="str">
        <f>'3a-SalesForecastYear1'!H16</f>
        <v>Month 6</v>
      </c>
      <c r="I6" s="411" t="str">
        <f>'3a-SalesForecastYear1'!I16</f>
        <v>Month 7</v>
      </c>
      <c r="J6" s="411" t="str">
        <f>'3a-SalesForecastYear1'!J16</f>
        <v>Month 8</v>
      </c>
      <c r="K6" s="411" t="str">
        <f>'3a-SalesForecastYear1'!K16</f>
        <v>Month 9</v>
      </c>
      <c r="L6" s="411" t="str">
        <f>'3a-SalesForecastYear1'!L16</f>
        <v>Month 10</v>
      </c>
      <c r="M6" s="411" t="str">
        <f>'3a-SalesForecastYear1'!M16</f>
        <v>Month 11</v>
      </c>
      <c r="N6" s="411" t="str">
        <f>'3a-SalesForecastYear1'!N16</f>
        <v>Month 12</v>
      </c>
      <c r="O6" s="411" t="s">
        <v>209</v>
      </c>
      <c r="P6" s="411" t="str">
        <f>C6</f>
        <v>Month 1</v>
      </c>
      <c r="Q6" s="411" t="str">
        <f t="shared" ref="Q6:AA6" si="0">D6</f>
        <v>Month 2</v>
      </c>
      <c r="R6" s="411" t="str">
        <f t="shared" si="0"/>
        <v>Month 3</v>
      </c>
      <c r="S6" s="411" t="str">
        <f t="shared" si="0"/>
        <v>Month 4</v>
      </c>
      <c r="T6" s="411" t="str">
        <f t="shared" si="0"/>
        <v>Month 5</v>
      </c>
      <c r="U6" s="411" t="str">
        <f t="shared" si="0"/>
        <v>Month 6</v>
      </c>
      <c r="V6" s="411" t="str">
        <f t="shared" si="0"/>
        <v>Month 7</v>
      </c>
      <c r="W6" s="411" t="str">
        <f t="shared" si="0"/>
        <v>Month 8</v>
      </c>
      <c r="X6" s="411" t="str">
        <f t="shared" si="0"/>
        <v>Month 9</v>
      </c>
      <c r="Y6" s="411" t="str">
        <f t="shared" si="0"/>
        <v>Month 10</v>
      </c>
      <c r="Z6" s="411" t="str">
        <f t="shared" si="0"/>
        <v>Month 11</v>
      </c>
      <c r="AA6" s="411" t="str">
        <f t="shared" si="0"/>
        <v>Month 12</v>
      </c>
      <c r="AB6" s="411" t="s">
        <v>210</v>
      </c>
    </row>
    <row r="7" spans="1:28" ht="16.5" thickTop="1" x14ac:dyDescent="0.35">
      <c r="A7" s="416" t="s">
        <v>84</v>
      </c>
      <c r="B7" s="416"/>
      <c r="C7" s="366">
        <f>Y1EndingCashBal</f>
        <v>0</v>
      </c>
      <c r="D7" s="417">
        <f t="shared" ref="D7:N7" si="1">C32</f>
        <v>0</v>
      </c>
      <c r="E7" s="417">
        <f>D32</f>
        <v>0</v>
      </c>
      <c r="F7" s="417">
        <f t="shared" si="1"/>
        <v>0</v>
      </c>
      <c r="G7" s="417">
        <f t="shared" si="1"/>
        <v>0</v>
      </c>
      <c r="H7" s="417">
        <f t="shared" si="1"/>
        <v>0</v>
      </c>
      <c r="I7" s="417">
        <f t="shared" si="1"/>
        <v>0</v>
      </c>
      <c r="J7" s="417">
        <f t="shared" si="1"/>
        <v>0</v>
      </c>
      <c r="K7" s="417">
        <f t="shared" si="1"/>
        <v>0</v>
      </c>
      <c r="L7" s="417">
        <f t="shared" si="1"/>
        <v>0</v>
      </c>
      <c r="M7" s="417">
        <f t="shared" si="1"/>
        <v>0</v>
      </c>
      <c r="N7" s="417">
        <f t="shared" si="1"/>
        <v>0</v>
      </c>
      <c r="O7" s="419"/>
      <c r="P7" s="366">
        <f>N32</f>
        <v>0</v>
      </c>
      <c r="Q7" s="417">
        <f>P32</f>
        <v>0</v>
      </c>
      <c r="R7" s="417">
        <f t="shared" ref="R7:AA7" si="2">Q32</f>
        <v>0</v>
      </c>
      <c r="S7" s="417">
        <f t="shared" si="2"/>
        <v>0</v>
      </c>
      <c r="T7" s="417">
        <f t="shared" si="2"/>
        <v>0</v>
      </c>
      <c r="U7" s="417">
        <f t="shared" si="2"/>
        <v>0</v>
      </c>
      <c r="V7" s="417">
        <f t="shared" si="2"/>
        <v>0</v>
      </c>
      <c r="W7" s="417">
        <f t="shared" si="2"/>
        <v>0</v>
      </c>
      <c r="X7" s="417">
        <f t="shared" si="2"/>
        <v>0</v>
      </c>
      <c r="Y7" s="417">
        <f t="shared" si="2"/>
        <v>0</v>
      </c>
      <c r="Z7" s="417">
        <f t="shared" si="2"/>
        <v>0</v>
      </c>
      <c r="AA7" s="417">
        <f t="shared" si="2"/>
        <v>0</v>
      </c>
      <c r="AB7" s="419"/>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formatColumns="0" formatRows="0"/>
  <phoneticPr fontId="3" type="noConversion"/>
  <conditionalFormatting sqref="C24:N24 C26:N27">
    <cfRule type="containsBlanks" dxfId="21" priority="23" stopIfTrue="1">
      <formula>LEN(TRIM(C24))=0</formula>
    </cfRule>
  </conditionalFormatting>
  <conditionalFormatting sqref="C28:O28">
    <cfRule type="expression" dxfId="20" priority="18" stopIfTrue="1">
      <formula>ISERROR(C28)</formula>
    </cfRule>
  </conditionalFormatting>
  <conditionalFormatting sqref="C29:N30 D7:N7 D31:N31 C23:O23">
    <cfRule type="expression" dxfId="19" priority="17" stopIfTrue="1">
      <formula>ISERROR(C7)</formula>
    </cfRule>
  </conditionalFormatting>
  <conditionalFormatting sqref="C32:N32">
    <cfRule type="expression" dxfId="18" priority="16" stopIfTrue="1">
      <formula>ISERROR(C32)</formula>
    </cfRule>
  </conditionalFormatting>
  <conditionalFormatting sqref="C31:N31">
    <cfRule type="containsBlanks" dxfId="17" priority="14">
      <formula>LEN(TRIM(C31))=0</formula>
    </cfRule>
  </conditionalFormatting>
  <conditionalFormatting sqref="P24:AA24 P26:AA27">
    <cfRule type="containsBlanks" dxfId="16" priority="25" stopIfTrue="1">
      <formula>LEN(TRIM(P24))=0</formula>
    </cfRule>
  </conditionalFormatting>
  <conditionalFormatting sqref="P28:AB28 AB29">
    <cfRule type="expression" dxfId="15" priority="11" stopIfTrue="1">
      <formula>ISERROR(P28)</formula>
    </cfRule>
  </conditionalFormatting>
  <conditionalFormatting sqref="P29:AA30 Q31:AA31 Q7:AA7">
    <cfRule type="expression" dxfId="14" priority="10" stopIfTrue="1">
      <formula>ISERROR(P7)</formula>
    </cfRule>
  </conditionalFormatting>
  <conditionalFormatting sqref="P32:AA32">
    <cfRule type="expression" dxfId="13" priority="9" stopIfTrue="1">
      <formula>ISERROR(P32)</formula>
    </cfRule>
  </conditionalFormatting>
  <conditionalFormatting sqref="AB30:AB33">
    <cfRule type="expression" dxfId="12" priority="8" stopIfTrue="1">
      <formula>ISERROR(AB30)</formula>
    </cfRule>
  </conditionalFormatting>
  <conditionalFormatting sqref="P31:AA31">
    <cfRule type="containsBlanks" dxfId="11" priority="7">
      <formula>LEN(TRIM(P31))=0</formula>
    </cfRule>
  </conditionalFormatting>
  <conditionalFormatting sqref="P23:AA23">
    <cfRule type="expression" dxfId="10" priority="5" stopIfTrue="1">
      <formula>ISERROR(P23)</formula>
    </cfRule>
  </conditionalFormatting>
  <conditionalFormatting sqref="O29">
    <cfRule type="expression" dxfId="9" priority="4" stopIfTrue="1">
      <formula>ISERROR(O29)</formula>
    </cfRule>
  </conditionalFormatting>
  <conditionalFormatting sqref="C16:N16">
    <cfRule type="containsBlanks" dxfId="8" priority="24" stopIfTrue="1">
      <formula>LEN(TRIM(C16))=0</formula>
    </cfRule>
  </conditionalFormatting>
  <conditionalFormatting sqref="P16:AA16">
    <cfRule type="containsBlanks" dxfId="7" priority="22" stopIfTrue="1">
      <formula>LEN(TRIM(P16))=0</formula>
    </cfRule>
  </conditionalFormatting>
  <conditionalFormatting sqref="O31">
    <cfRule type="expression" dxfId="6"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heetViews>
  <sheetFormatPr defaultRowHeight="15" x14ac:dyDescent="0.25"/>
  <sheetData>
    <row r="1" spans="2:15" x14ac:dyDescent="0.25">
      <c r="B1" s="230"/>
      <c r="C1" s="230"/>
    </row>
    <row r="2" spans="2:15" ht="16.5" x14ac:dyDescent="0.35">
      <c r="B2" s="570" t="s">
        <v>336</v>
      </c>
      <c r="C2" s="570"/>
    </row>
    <row r="3" spans="2:15" ht="16.5" x14ac:dyDescent="0.35">
      <c r="B3" s="231"/>
      <c r="C3" s="62"/>
      <c r="D3" s="232"/>
    </row>
    <row r="4" spans="2:15" ht="15.75" x14ac:dyDescent="0.25">
      <c r="B4" s="233" t="s">
        <v>130</v>
      </c>
      <c r="C4" s="571" t="s">
        <v>131</v>
      </c>
      <c r="D4" s="571"/>
    </row>
    <row r="5" spans="2:15" ht="15.75" x14ac:dyDescent="0.25">
      <c r="B5" s="331" t="str">
        <f>IF(ISBLANK(Directions!C6), "Owner", Directions!C6)</f>
        <v>Owner</v>
      </c>
      <c r="C5" s="572" t="str">
        <f>IF(ISBLANK(Directions!D6), "Company 1", Directions!D6)</f>
        <v>Company 1</v>
      </c>
      <c r="D5" s="572"/>
    </row>
    <row r="6" spans="2:15" ht="15.75" x14ac:dyDescent="0.25">
      <c r="B6" s="234"/>
      <c r="C6" s="234"/>
    </row>
    <row r="7" spans="2:15" ht="31.5" x14ac:dyDescent="0.35">
      <c r="B7" s="411"/>
      <c r="C7" s="411" t="str">
        <f>'2a-PayrollYear1'!F7</f>
        <v>Month 1</v>
      </c>
      <c r="D7" s="411" t="str">
        <f>'2a-PayrollYear1'!G7</f>
        <v>Month 2</v>
      </c>
      <c r="E7" s="411" t="str">
        <f>'2a-PayrollYear1'!H7</f>
        <v>Month 3</v>
      </c>
      <c r="F7" s="411" t="str">
        <f>'2a-PayrollYear1'!I7</f>
        <v>Month 4</v>
      </c>
      <c r="G7" s="411" t="str">
        <f>'2a-PayrollYear1'!J7</f>
        <v>Month 5</v>
      </c>
      <c r="H7" s="411" t="str">
        <f>'2a-PayrollYear1'!K7</f>
        <v>Month 6</v>
      </c>
      <c r="I7" s="411" t="str">
        <f>'2a-PayrollYear1'!L7</f>
        <v>Month 7</v>
      </c>
      <c r="J7" s="411" t="str">
        <f>'2a-PayrollYear1'!M7</f>
        <v>Month 8</v>
      </c>
      <c r="K7" s="411" t="str">
        <f>'2a-PayrollYear1'!N7</f>
        <v>Month 9</v>
      </c>
      <c r="L7" s="411" t="str">
        <f>'2a-PayrollYear1'!O7</f>
        <v>Month 10</v>
      </c>
      <c r="M7" s="411" t="str">
        <f>'2a-PayrollYear1'!P7</f>
        <v>Month 11</v>
      </c>
      <c r="N7" s="411" t="str">
        <f>'2a-PayrollYear1'!Q7</f>
        <v>Month 12</v>
      </c>
      <c r="O7" s="411" t="str">
        <f>'2a-PayrollYear1'!R7</f>
        <v>Annual Totals</v>
      </c>
    </row>
    <row r="8" spans="2:15" ht="16.5" x14ac:dyDescent="0.35">
      <c r="B8" s="416" t="s">
        <v>140</v>
      </c>
      <c r="C8" s="388"/>
      <c r="D8" s="388"/>
      <c r="E8" s="388"/>
      <c r="F8" s="388"/>
      <c r="G8" s="388"/>
      <c r="H8" s="388"/>
      <c r="I8" s="388"/>
      <c r="J8" s="388"/>
      <c r="K8" s="388"/>
      <c r="L8" s="388"/>
      <c r="M8" s="388"/>
      <c r="N8" s="388"/>
      <c r="O8" s="388"/>
    </row>
    <row r="9" spans="2:15" ht="16.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ht="16.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ht="16.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ht="16.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ht="16.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ht="16.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ht="16.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ht="16.5" x14ac:dyDescent="0.35">
      <c r="B16" s="66" t="s">
        <v>29</v>
      </c>
      <c r="C16" s="9"/>
      <c r="D16" s="9"/>
      <c r="E16" s="9"/>
      <c r="F16" s="9"/>
      <c r="G16" s="9"/>
      <c r="H16" s="9"/>
      <c r="I16" s="9"/>
      <c r="J16" s="9"/>
      <c r="K16" s="9"/>
      <c r="L16" s="9"/>
      <c r="M16" s="9"/>
      <c r="N16" s="9"/>
      <c r="O16" s="48"/>
    </row>
    <row r="17" spans="2:15" ht="16.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ht="16.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ht="16.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ht="16.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ht="16.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ht="16.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ht="16.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ht="16.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ht="16.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ht="16.5" x14ac:dyDescent="0.35">
      <c r="B26" s="66" t="s">
        <v>137</v>
      </c>
      <c r="C26" s="9"/>
      <c r="D26" s="9"/>
      <c r="E26" s="9"/>
      <c r="F26" s="9"/>
      <c r="G26" s="9"/>
      <c r="H26" s="9"/>
      <c r="I26" s="9"/>
      <c r="J26" s="9"/>
      <c r="K26" s="9"/>
      <c r="L26" s="9"/>
      <c r="M26" s="9"/>
      <c r="N26" s="9"/>
      <c r="O26" s="48"/>
    </row>
    <row r="27" spans="2:15" ht="16.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ht="16.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ht="16.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ht="16.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ht="16.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ht="16.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ht="16.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ht="16.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ht="16.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ht="16.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ht="16.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ht="16.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ht="16.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ht="16.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ht="16.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ht="16.5" x14ac:dyDescent="0.35">
      <c r="B42" s="240" t="s">
        <v>275</v>
      </c>
      <c r="C42" s="41"/>
      <c r="D42" s="41"/>
      <c r="E42" s="41"/>
      <c r="F42" s="41"/>
      <c r="G42" s="41"/>
      <c r="H42" s="41"/>
      <c r="I42" s="41"/>
      <c r="J42" s="41"/>
      <c r="K42" s="41"/>
      <c r="L42" s="41"/>
      <c r="M42" s="41"/>
      <c r="N42" s="41"/>
      <c r="O42" s="48"/>
    </row>
    <row r="43" spans="2:15" ht="16.5" x14ac:dyDescent="0.35">
      <c r="B43" s="240" t="s">
        <v>276</v>
      </c>
      <c r="C43" s="41"/>
      <c r="D43" s="41"/>
      <c r="E43" s="41"/>
      <c r="F43" s="41"/>
      <c r="G43" s="41"/>
      <c r="H43" s="41"/>
      <c r="I43" s="41"/>
      <c r="J43" s="41"/>
      <c r="K43" s="41"/>
      <c r="L43" s="41"/>
      <c r="M43" s="41"/>
      <c r="N43" s="41"/>
      <c r="O43" s="48"/>
    </row>
    <row r="44" spans="2:15" ht="16.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ht="16.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ht="16.5" x14ac:dyDescent="0.35">
      <c r="B46" s="242" t="s">
        <v>144</v>
      </c>
      <c r="C46" s="9"/>
      <c r="D46" s="9"/>
      <c r="E46" s="9"/>
      <c r="F46" s="9"/>
      <c r="G46" s="9"/>
      <c r="H46" s="9"/>
      <c r="I46" s="9"/>
      <c r="J46" s="9"/>
      <c r="K46" s="9"/>
      <c r="L46" s="9"/>
      <c r="M46" s="9"/>
      <c r="N46" s="9"/>
      <c r="O46" s="48"/>
    </row>
    <row r="47" spans="2:15" ht="16.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ht="16.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ht="16.5" x14ac:dyDescent="0.35">
      <c r="B49" s="243" t="s">
        <v>58</v>
      </c>
      <c r="C49" s="40"/>
      <c r="D49" s="40"/>
      <c r="E49" s="40"/>
      <c r="F49" s="40"/>
      <c r="G49" s="40"/>
      <c r="H49" s="40"/>
      <c r="I49" s="40"/>
      <c r="J49" s="40"/>
      <c r="K49" s="40"/>
      <c r="L49" s="40"/>
      <c r="M49" s="40"/>
      <c r="N49" s="40"/>
      <c r="O49" s="48"/>
    </row>
    <row r="50" spans="1:15" ht="16.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ht="16.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ht="16.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ht="16.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ht="16.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ht="16.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ht="16.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ht="16.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ht="16.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ht="16.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ht="16.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ht="16.5" x14ac:dyDescent="0.35">
      <c r="A63" s="534"/>
      <c r="B63" s="535" t="s">
        <v>300</v>
      </c>
      <c r="C63" s="536"/>
      <c r="D63" s="536"/>
      <c r="E63" s="536"/>
      <c r="F63" s="536"/>
      <c r="G63" s="536"/>
      <c r="H63" s="536"/>
      <c r="I63" s="536"/>
      <c r="J63" s="536"/>
      <c r="K63" s="536"/>
      <c r="L63" s="536"/>
      <c r="M63" s="536"/>
      <c r="N63" s="536"/>
      <c r="O63" s="534"/>
    </row>
    <row r="64" spans="1:15" ht="16.5" x14ac:dyDescent="0.35">
      <c r="A64" s="534"/>
      <c r="B64" s="536" t="s">
        <v>301</v>
      </c>
      <c r="C64" s="537">
        <f>C45-C48-C50-C51-C52-C53-C54-C55-C56</f>
        <v>0</v>
      </c>
      <c r="D64" s="537">
        <f t="shared" ref="D64:N64" si="13">D45-D48-D50-D51-D52-D53-D54-D55-D56</f>
        <v>0</v>
      </c>
      <c r="E64" s="537">
        <f t="shared" si="13"/>
        <v>0</v>
      </c>
      <c r="F64" s="537">
        <f t="shared" si="13"/>
        <v>0</v>
      </c>
      <c r="G64" s="537">
        <f t="shared" si="13"/>
        <v>0</v>
      </c>
      <c r="H64" s="537">
        <f t="shared" si="13"/>
        <v>0</v>
      </c>
      <c r="I64" s="537">
        <f t="shared" si="13"/>
        <v>0</v>
      </c>
      <c r="J64" s="537">
        <f t="shared" si="13"/>
        <v>0</v>
      </c>
      <c r="K64" s="537">
        <f t="shared" si="13"/>
        <v>0</v>
      </c>
      <c r="L64" s="537">
        <f t="shared" si="13"/>
        <v>0</v>
      </c>
      <c r="M64" s="537">
        <f t="shared" si="13"/>
        <v>0</v>
      </c>
      <c r="N64" s="537">
        <f t="shared" si="13"/>
        <v>0</v>
      </c>
      <c r="O64" s="534"/>
    </row>
    <row r="65" spans="1:15" ht="16.5" x14ac:dyDescent="0.35">
      <c r="A65" s="534"/>
      <c r="B65" s="536" t="s">
        <v>343</v>
      </c>
      <c r="C65" s="537">
        <f>C64</f>
        <v>0</v>
      </c>
      <c r="D65" s="537">
        <f>C65+D64</f>
        <v>0</v>
      </c>
      <c r="E65" s="537">
        <f>D65+E64</f>
        <v>0</v>
      </c>
      <c r="F65" s="537">
        <f>E65+F64</f>
        <v>0</v>
      </c>
      <c r="G65" s="537">
        <f>F65+G64</f>
        <v>0</v>
      </c>
      <c r="H65" s="537">
        <f t="shared" ref="H65:N65" si="14">+G65+H64</f>
        <v>0</v>
      </c>
      <c r="I65" s="537">
        <f t="shared" si="14"/>
        <v>0</v>
      </c>
      <c r="J65" s="537">
        <f t="shared" si="14"/>
        <v>0</v>
      </c>
      <c r="K65" s="537">
        <f t="shared" si="14"/>
        <v>0</v>
      </c>
      <c r="L65" s="537">
        <f t="shared" si="14"/>
        <v>0</v>
      </c>
      <c r="M65" s="537">
        <f t="shared" si="14"/>
        <v>0</v>
      </c>
      <c r="N65" s="537">
        <f t="shared" si="14"/>
        <v>0</v>
      </c>
      <c r="O65" s="534"/>
    </row>
    <row r="66" spans="1:15" ht="16.5" x14ac:dyDescent="0.35">
      <c r="A66" s="534"/>
      <c r="B66" s="534"/>
      <c r="C66" s="534"/>
      <c r="D66" s="534"/>
      <c r="E66" s="534"/>
      <c r="F66" s="534"/>
      <c r="G66" s="534"/>
      <c r="H66" s="534"/>
      <c r="I66" s="534"/>
      <c r="J66" s="534"/>
      <c r="K66" s="534"/>
      <c r="L66" s="534"/>
      <c r="M66" s="534"/>
      <c r="N66" s="534"/>
      <c r="O66" s="534"/>
    </row>
    <row r="67" spans="1:15" ht="16.5" x14ac:dyDescent="0.35">
      <c r="A67" s="534"/>
      <c r="B67" s="534"/>
      <c r="C67" s="534"/>
      <c r="D67" s="534"/>
      <c r="E67" s="534"/>
      <c r="F67" s="534"/>
      <c r="G67" s="534"/>
      <c r="H67" s="534"/>
      <c r="I67" s="534"/>
      <c r="J67" s="534"/>
      <c r="K67" s="534"/>
      <c r="L67" s="534"/>
      <c r="M67" s="534"/>
      <c r="N67" s="534"/>
      <c r="O67" s="53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workbookViewId="0"/>
  </sheetViews>
  <sheetFormatPr defaultRowHeight="15" x14ac:dyDescent="0.25"/>
  <sheetData>
    <row r="1" spans="2:11" ht="16.5" x14ac:dyDescent="0.35">
      <c r="D1" s="247"/>
      <c r="F1" s="248"/>
      <c r="H1" s="247"/>
      <c r="I1" s="63"/>
      <c r="J1" s="63"/>
    </row>
    <row r="2" spans="2:11" ht="16.5" x14ac:dyDescent="0.35">
      <c r="B2" s="570" t="s">
        <v>335</v>
      </c>
      <c r="C2" s="570"/>
      <c r="D2" s="249"/>
      <c r="E2" s="202"/>
      <c r="F2" s="250"/>
      <c r="G2" s="202"/>
      <c r="H2" s="249"/>
      <c r="I2" s="573"/>
      <c r="J2" s="573"/>
      <c r="K2" s="573"/>
    </row>
    <row r="3" spans="2:11" ht="16.5" x14ac:dyDescent="0.35">
      <c r="B3" s="252"/>
      <c r="C3" s="252"/>
      <c r="D3" s="249"/>
      <c r="E3" s="202"/>
      <c r="F3" s="250"/>
      <c r="G3" s="202"/>
      <c r="H3" s="249"/>
      <c r="I3" s="573"/>
      <c r="J3" s="573"/>
      <c r="K3" s="573"/>
    </row>
    <row r="4" spans="2:11" ht="16.5" x14ac:dyDescent="0.35">
      <c r="B4" s="233" t="s">
        <v>130</v>
      </c>
      <c r="C4" s="233" t="s">
        <v>131</v>
      </c>
      <c r="D4" s="253"/>
      <c r="E4" s="233"/>
      <c r="F4" s="254"/>
      <c r="G4" s="202"/>
      <c r="H4" s="253"/>
      <c r="I4" s="63"/>
      <c r="J4" s="63"/>
    </row>
    <row r="5" spans="2:11" ht="16.5" x14ac:dyDescent="0.35">
      <c r="B5" s="331" t="str">
        <f>IF(ISBLANK(Directions!C6), "Owner", Directions!C6)</f>
        <v>Owner</v>
      </c>
      <c r="C5" s="234" t="str">
        <f>IF(ISBLANK(Directions!D6), "Company 1", Directions!D6)</f>
        <v>Company 1</v>
      </c>
      <c r="D5" s="255"/>
      <c r="E5" s="234"/>
      <c r="F5" s="256"/>
      <c r="G5" s="202"/>
      <c r="H5" s="255"/>
      <c r="I5" s="63"/>
      <c r="J5" s="63"/>
    </row>
    <row r="6" spans="2:11" ht="16.5" x14ac:dyDescent="0.35">
      <c r="D6" s="247"/>
      <c r="F6" s="248"/>
      <c r="H6" s="247"/>
      <c r="I6" s="63"/>
      <c r="J6" s="63"/>
    </row>
    <row r="7" spans="2:11" ht="31.5" x14ac:dyDescent="0.35">
      <c r="B7" s="411" t="s">
        <v>140</v>
      </c>
      <c r="C7" s="412" t="str">
        <f>IF(Directions!F6&gt;0,Directions!F6,"First Year")</f>
        <v>First Year</v>
      </c>
      <c r="D7" s="412"/>
      <c r="E7" s="412" t="str">
        <f>IF(Directions!F6&gt;0,Directions!F6+1,"Second Year")</f>
        <v>Second Year</v>
      </c>
      <c r="F7" s="412"/>
      <c r="G7" s="412" t="str">
        <f>IF(Directions!F6&gt;0,Directions!F6+2,"Third Year")</f>
        <v>Third Year</v>
      </c>
      <c r="H7" s="412"/>
      <c r="I7" s="63"/>
      <c r="J7" s="63"/>
    </row>
    <row r="8" spans="2:11" ht="16.5" x14ac:dyDescent="0.35">
      <c r="B8" s="420" t="str">
        <f>'3a-SalesForecastYear1'!B17</f>
        <v>Product 1</v>
      </c>
      <c r="C8" s="525">
        <f>'3b-SalesForecastYrs1-3'!B13</f>
        <v>0</v>
      </c>
      <c r="D8" s="421"/>
      <c r="E8" s="525">
        <f>'3b-SalesForecastYrs1-3'!O13</f>
        <v>0</v>
      </c>
      <c r="F8" s="422"/>
      <c r="G8" s="525">
        <f>'3b-SalesForecastYrs1-3'!AD13</f>
        <v>0</v>
      </c>
      <c r="H8" s="421"/>
      <c r="I8" s="63"/>
      <c r="J8" s="63"/>
    </row>
    <row r="9" spans="2:11" ht="16.5" x14ac:dyDescent="0.35">
      <c r="B9" s="258" t="str">
        <f>'3a-SalesForecastYear1'!B23</f>
        <v>Product 2</v>
      </c>
      <c r="C9" s="57">
        <f>'3b-SalesForecastYrs1-3'!B19</f>
        <v>0</v>
      </c>
      <c r="D9" s="261"/>
      <c r="E9" s="57">
        <f>'3b-SalesForecastYrs1-3'!O19</f>
        <v>0</v>
      </c>
      <c r="F9" s="262"/>
      <c r="G9" s="57">
        <f>'3b-SalesForecastYrs1-3'!AD19</f>
        <v>0</v>
      </c>
      <c r="H9" s="261"/>
      <c r="I9" s="63"/>
      <c r="J9" s="63"/>
    </row>
    <row r="10" spans="2:11" ht="16.5"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ht="16.5"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ht="16.5"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ht="16.5"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ht="16.5" x14ac:dyDescent="0.35">
      <c r="B14" s="257" t="s">
        <v>139</v>
      </c>
      <c r="C14" s="227">
        <f>SUM(C8:C13)</f>
        <v>0</v>
      </c>
      <c r="D14" s="263">
        <v>1</v>
      </c>
      <c r="E14" s="227">
        <f>SUM(E8:E13)</f>
        <v>0</v>
      </c>
      <c r="F14" s="264">
        <v>1</v>
      </c>
      <c r="G14" s="227">
        <f>SUM(G8:G13)</f>
        <v>0</v>
      </c>
      <c r="H14" s="263">
        <v>1</v>
      </c>
      <c r="I14" s="63"/>
      <c r="J14" s="63"/>
    </row>
    <row r="15" spans="2:11" ht="47.25" x14ac:dyDescent="0.35">
      <c r="B15" s="411" t="s">
        <v>29</v>
      </c>
      <c r="C15" s="411"/>
      <c r="D15" s="411"/>
      <c r="E15" s="411"/>
      <c r="F15" s="411"/>
      <c r="G15" s="411"/>
      <c r="H15" s="411"/>
      <c r="I15" s="63"/>
      <c r="J15" s="63"/>
    </row>
    <row r="16" spans="2:11" ht="16.5" x14ac:dyDescent="0.35">
      <c r="B16" s="420" t="str">
        <f>'3a-SalesForecastYear1'!B17</f>
        <v>Product 1</v>
      </c>
      <c r="C16" s="525">
        <f>'3b-SalesForecastYrs1-3'!B14</f>
        <v>0</v>
      </c>
      <c r="D16" s="421"/>
      <c r="E16" s="525">
        <f>'3b-SalesForecastYrs1-3'!O14</f>
        <v>0</v>
      </c>
      <c r="F16" s="423"/>
      <c r="G16" s="525">
        <f>'3b-SalesForecastYrs1-3'!AD14</f>
        <v>0</v>
      </c>
      <c r="H16" s="421"/>
      <c r="I16" s="63"/>
      <c r="J16" s="63"/>
    </row>
    <row r="17" spans="1:10" ht="16.5"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ht="16.5"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ht="16.5"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ht="16.5"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ht="16.5"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ht="16.5" x14ac:dyDescent="0.35">
      <c r="A22" s="251"/>
      <c r="B22" s="257" t="s">
        <v>105</v>
      </c>
      <c r="C22" s="381">
        <f>SUM(C16:C21)</f>
        <v>0</v>
      </c>
      <c r="D22" s="268">
        <f>IF(C14=0,0,C22/C14)</f>
        <v>0</v>
      </c>
      <c r="E22" s="381">
        <f>SUM(E16:E21)</f>
        <v>0</v>
      </c>
      <c r="F22" s="268">
        <f>IF(E14=0,0,E22/E14)</f>
        <v>0</v>
      </c>
      <c r="G22" s="381">
        <f>SUM(G16:G21)</f>
        <v>0</v>
      </c>
      <c r="H22" s="268">
        <f>IF(G14=0,0,G22/G14)</f>
        <v>0</v>
      </c>
      <c r="I22" s="63"/>
      <c r="J22" s="63"/>
    </row>
    <row r="23" spans="1:10" ht="16.5" x14ac:dyDescent="0.35">
      <c r="A23" s="251"/>
      <c r="B23" s="257" t="s">
        <v>136</v>
      </c>
      <c r="C23" s="376">
        <f>C14-C22</f>
        <v>0</v>
      </c>
      <c r="D23" s="268">
        <f>IF(C14=0,0,C23/C14)</f>
        <v>0</v>
      </c>
      <c r="E23" s="376">
        <f>E14-E22</f>
        <v>0</v>
      </c>
      <c r="F23" s="268">
        <f>IF(E14=0,0,E23/E14)</f>
        <v>0</v>
      </c>
      <c r="G23" s="376">
        <f>G14-G22</f>
        <v>0</v>
      </c>
      <c r="H23" s="268">
        <f>IF(G14=0,0,G23/G14)</f>
        <v>0</v>
      </c>
      <c r="I23" s="63"/>
      <c r="J23" s="63"/>
    </row>
    <row r="24" spans="1:10" ht="16.5" x14ac:dyDescent="0.35">
      <c r="A24" s="251"/>
      <c r="B24" s="257" t="s">
        <v>213</v>
      </c>
      <c r="C24" s="376">
        <f>'2a-PayrollYear1'!R25</f>
        <v>0</v>
      </c>
      <c r="D24" s="268"/>
      <c r="E24" s="376">
        <f>'2b-PayrollYrs1-3'!E26</f>
        <v>0</v>
      </c>
      <c r="F24" s="269"/>
      <c r="G24" s="376">
        <f>'2b-PayrollYrs1-3'!G26</f>
        <v>0</v>
      </c>
      <c r="H24" s="270"/>
      <c r="I24" s="63"/>
      <c r="J24" s="63"/>
    </row>
    <row r="25" spans="1:10" ht="47.25" x14ac:dyDescent="0.35">
      <c r="A25" s="251"/>
      <c r="B25" s="411" t="s">
        <v>137</v>
      </c>
      <c r="C25" s="411"/>
      <c r="D25" s="411"/>
      <c r="E25" s="411"/>
      <c r="F25" s="411"/>
      <c r="G25" s="411"/>
      <c r="H25" s="411"/>
      <c r="I25" s="63"/>
      <c r="J25" s="63"/>
    </row>
    <row r="26" spans="1:10" ht="16.5" x14ac:dyDescent="0.35">
      <c r="B26" s="564" t="str">
        <f>'5a-OpExYear1'!B10</f>
        <v>Advertising</v>
      </c>
      <c r="C26" s="199">
        <f>'5b-OpExYrs1-3'!C8</f>
        <v>0</v>
      </c>
      <c r="D26" s="424"/>
      <c r="E26" s="425">
        <f>'5b-OpExYrs1-3'!E8</f>
        <v>0</v>
      </c>
      <c r="F26" s="426"/>
      <c r="G26" s="425">
        <f>'5b-OpExYrs1-3'!G8</f>
        <v>0</v>
      </c>
      <c r="H26" s="427"/>
    </row>
    <row r="27" spans="1:10" ht="16.5" x14ac:dyDescent="0.35">
      <c r="B27" s="564" t="str">
        <f>'5a-OpExYear1'!B11</f>
        <v>Car and Truck Expenses</v>
      </c>
      <c r="C27" s="105">
        <f>'5b-OpExYrs1-3'!C9</f>
        <v>0</v>
      </c>
      <c r="D27" s="271"/>
      <c r="E27" s="222">
        <f>'5b-OpExYrs1-3'!E9</f>
        <v>0</v>
      </c>
      <c r="F27" s="266"/>
      <c r="G27" s="222">
        <f>'5b-OpExYrs1-3'!G9</f>
        <v>0</v>
      </c>
      <c r="H27" s="261"/>
    </row>
    <row r="28" spans="1:10" ht="16.5" x14ac:dyDescent="0.35">
      <c r="B28" s="564" t="str">
        <f>'5a-OpExYear1'!B12</f>
        <v>Commissions and Fees</v>
      </c>
      <c r="C28" s="105">
        <f>'5b-OpExYrs1-3'!C10</f>
        <v>0</v>
      </c>
      <c r="D28" s="271"/>
      <c r="E28" s="222">
        <f>'5b-OpExYrs1-3'!E10</f>
        <v>0</v>
      </c>
      <c r="F28" s="266"/>
      <c r="G28" s="222">
        <f>'5b-OpExYrs1-3'!G10</f>
        <v>0</v>
      </c>
      <c r="H28" s="261"/>
    </row>
    <row r="29" spans="1:10" ht="16.5" x14ac:dyDescent="0.35">
      <c r="B29" s="564" t="str">
        <f>'5a-OpExYear1'!B13</f>
        <v>Contract Labor (Not included in payroll)</v>
      </c>
      <c r="C29" s="105">
        <f>'5b-OpExYrs1-3'!C11</f>
        <v>0</v>
      </c>
      <c r="D29" s="271"/>
      <c r="E29" s="222">
        <f>'5b-OpExYrs1-3'!E11</f>
        <v>0</v>
      </c>
      <c r="F29" s="266"/>
      <c r="G29" s="222">
        <f>'5b-OpExYrs1-3'!G11</f>
        <v>0</v>
      </c>
      <c r="H29" s="261"/>
    </row>
    <row r="30" spans="1:10" ht="16.5" x14ac:dyDescent="0.35">
      <c r="B30" s="564" t="str">
        <f>'5a-OpExYear1'!B14</f>
        <v>Insurance (other than health)</v>
      </c>
      <c r="C30" s="105">
        <f>'5b-OpExYrs1-3'!C12</f>
        <v>0</v>
      </c>
      <c r="D30" s="271"/>
      <c r="E30" s="222">
        <f>'5b-OpExYrs1-3'!E12</f>
        <v>0</v>
      </c>
      <c r="F30" s="266"/>
      <c r="G30" s="222">
        <f>'5b-OpExYrs1-3'!G12</f>
        <v>0</v>
      </c>
      <c r="H30" s="261"/>
    </row>
    <row r="31" spans="1:10" ht="16.5" x14ac:dyDescent="0.35">
      <c r="A31" s="251"/>
      <c r="B31" s="564" t="str">
        <f>'5a-OpExYear1'!B15</f>
        <v>Legal and Professional Services</v>
      </c>
      <c r="C31" s="105">
        <f>'5b-OpExYrs1-3'!C13</f>
        <v>0</v>
      </c>
      <c r="D31" s="271"/>
      <c r="E31" s="222">
        <f>'5b-OpExYrs1-3'!E13</f>
        <v>0</v>
      </c>
      <c r="F31" s="266"/>
      <c r="G31" s="222">
        <f>'5b-OpExYrs1-3'!G13</f>
        <v>0</v>
      </c>
      <c r="H31" s="261"/>
      <c r="I31" s="63"/>
      <c r="J31" s="63"/>
    </row>
    <row r="32" spans="1:10" ht="16.5" x14ac:dyDescent="0.35">
      <c r="A32" s="251"/>
      <c r="B32" s="564" t="str">
        <f>'5a-OpExYear1'!B16</f>
        <v>Licenses</v>
      </c>
      <c r="C32" s="105">
        <f>'5b-OpExYrs1-3'!C14</f>
        <v>0</v>
      </c>
      <c r="D32" s="271"/>
      <c r="E32" s="222">
        <f>'5b-OpExYrs1-3'!E14</f>
        <v>0</v>
      </c>
      <c r="F32" s="266"/>
      <c r="G32" s="222">
        <f>'5b-OpExYrs1-3'!G14</f>
        <v>0</v>
      </c>
      <c r="H32" s="261"/>
      <c r="I32" s="63"/>
      <c r="J32" s="63"/>
    </row>
    <row r="33" spans="1:10" ht="16.5" x14ac:dyDescent="0.35">
      <c r="A33" s="251"/>
      <c r="B33" s="564" t="str">
        <f>'5a-OpExYear1'!B17</f>
        <v>Office Expense</v>
      </c>
      <c r="C33" s="105">
        <f>'5b-OpExYrs1-3'!C15</f>
        <v>0</v>
      </c>
      <c r="D33" s="271"/>
      <c r="E33" s="222">
        <f>'5b-OpExYrs1-3'!E15</f>
        <v>0</v>
      </c>
      <c r="F33" s="266"/>
      <c r="G33" s="222">
        <f>'5b-OpExYrs1-3'!G15</f>
        <v>0</v>
      </c>
      <c r="H33" s="261"/>
      <c r="I33" s="63"/>
      <c r="J33" s="63"/>
    </row>
    <row r="34" spans="1:10" ht="16.5" x14ac:dyDescent="0.35">
      <c r="A34" s="251"/>
      <c r="B34" s="564" t="str">
        <f>'5a-OpExYear1'!B18</f>
        <v>Rent or Lease -- Vehicles, Machinery, Equipment</v>
      </c>
      <c r="C34" s="105">
        <f>'5b-OpExYrs1-3'!C16</f>
        <v>0</v>
      </c>
      <c r="D34" s="271"/>
      <c r="E34" s="222">
        <f>'5b-OpExYrs1-3'!E16</f>
        <v>0</v>
      </c>
      <c r="F34" s="266"/>
      <c r="G34" s="222">
        <f>'5b-OpExYrs1-3'!G16</f>
        <v>0</v>
      </c>
      <c r="H34" s="261"/>
      <c r="I34" s="63"/>
      <c r="J34" s="63"/>
    </row>
    <row r="35" spans="1:10" ht="16.5" x14ac:dyDescent="0.35">
      <c r="A35" s="251"/>
      <c r="B35" s="564" t="str">
        <f>'5a-OpExYear1'!B19</f>
        <v>Rent or Lease -- Other Business Property</v>
      </c>
      <c r="C35" s="105">
        <f>'5b-OpExYrs1-3'!C17</f>
        <v>0</v>
      </c>
      <c r="D35" s="271"/>
      <c r="E35" s="222">
        <f>'5b-OpExYrs1-3'!E17</f>
        <v>0</v>
      </c>
      <c r="F35" s="266"/>
      <c r="G35" s="222">
        <f>'5b-OpExYrs1-3'!G17</f>
        <v>0</v>
      </c>
      <c r="H35" s="261"/>
      <c r="I35" s="63"/>
      <c r="J35" s="63"/>
    </row>
    <row r="36" spans="1:10" ht="16.5" x14ac:dyDescent="0.35">
      <c r="A36" s="251"/>
      <c r="B36" s="564" t="str">
        <f>'5a-OpExYear1'!B20</f>
        <v>Repairs and Maintenance</v>
      </c>
      <c r="C36" s="105">
        <f>'5b-OpExYrs1-3'!C18</f>
        <v>0</v>
      </c>
      <c r="D36" s="271"/>
      <c r="E36" s="222">
        <f>'5b-OpExYrs1-3'!E18</f>
        <v>0</v>
      </c>
      <c r="F36" s="266"/>
      <c r="G36" s="222">
        <f>'5b-OpExYrs1-3'!G18</f>
        <v>0</v>
      </c>
      <c r="H36" s="261"/>
      <c r="I36" s="63"/>
      <c r="J36" s="63"/>
    </row>
    <row r="37" spans="1:10" ht="16.5" x14ac:dyDescent="0.35">
      <c r="A37" s="251"/>
      <c r="B37" s="564" t="str">
        <f>'5a-OpExYear1'!B21</f>
        <v>Supplies</v>
      </c>
      <c r="C37" s="105">
        <f>'5b-OpExYrs1-3'!C19</f>
        <v>0</v>
      </c>
      <c r="D37" s="271"/>
      <c r="E37" s="222">
        <f>'5b-OpExYrs1-3'!E19</f>
        <v>0</v>
      </c>
      <c r="F37" s="266"/>
      <c r="G37" s="222">
        <f>'5b-OpExYrs1-3'!G19</f>
        <v>0</v>
      </c>
      <c r="H37" s="261"/>
      <c r="I37" s="63"/>
      <c r="J37" s="63"/>
    </row>
    <row r="38" spans="1:10" ht="16.5" x14ac:dyDescent="0.35">
      <c r="A38" s="251"/>
      <c r="B38" s="564" t="str">
        <f>'5a-OpExYear1'!B22</f>
        <v>Travel, Meals and Entertainment</v>
      </c>
      <c r="C38" s="105">
        <f>'5b-OpExYrs1-3'!C20</f>
        <v>0</v>
      </c>
      <c r="D38" s="271"/>
      <c r="E38" s="222">
        <f>'5b-OpExYrs1-3'!E20</f>
        <v>0</v>
      </c>
      <c r="F38" s="266"/>
      <c r="G38" s="222">
        <f>'5b-OpExYrs1-3'!G20</f>
        <v>0</v>
      </c>
      <c r="H38" s="261"/>
      <c r="I38" s="63"/>
      <c r="J38" s="63"/>
    </row>
    <row r="39" spans="1:10" ht="16.5" x14ac:dyDescent="0.35">
      <c r="A39" s="251"/>
      <c r="B39" s="564" t="str">
        <f>'5a-OpExYear1'!B23</f>
        <v>Utilities</v>
      </c>
      <c r="C39" s="105">
        <f>'5b-OpExYrs1-3'!C21</f>
        <v>0</v>
      </c>
      <c r="D39" s="271"/>
      <c r="E39" s="222">
        <f>'5b-OpExYrs1-3'!E21</f>
        <v>0</v>
      </c>
      <c r="F39" s="266"/>
      <c r="G39" s="222">
        <f>'5b-OpExYrs1-3'!G21</f>
        <v>0</v>
      </c>
      <c r="H39" s="261"/>
      <c r="I39" s="63"/>
      <c r="J39" s="63"/>
    </row>
    <row r="40" spans="1:10" ht="16.5" x14ac:dyDescent="0.35">
      <c r="A40" s="251"/>
      <c r="B40" s="564" t="str">
        <f>'5a-OpExYear1'!B24</f>
        <v xml:space="preserve">Miscellaneous </v>
      </c>
      <c r="C40" s="105">
        <f>'5b-OpExYrs1-3'!C22</f>
        <v>0</v>
      </c>
      <c r="D40" s="271"/>
      <c r="E40" s="222">
        <f>'5b-OpExYrs1-3'!E22</f>
        <v>0</v>
      </c>
      <c r="F40" s="266"/>
      <c r="G40" s="222">
        <f>'5b-OpExYrs1-3'!G22</f>
        <v>0</v>
      </c>
      <c r="H40" s="261"/>
      <c r="I40" s="63"/>
      <c r="J40" s="63"/>
    </row>
    <row r="41" spans="1:10" ht="16.5" x14ac:dyDescent="0.35">
      <c r="A41" s="251"/>
      <c r="B41" s="385" t="s">
        <v>275</v>
      </c>
      <c r="C41" s="105"/>
      <c r="D41" s="271"/>
      <c r="E41" s="222"/>
      <c r="F41" s="266"/>
      <c r="G41" s="222"/>
      <c r="H41" s="261"/>
      <c r="I41" s="63"/>
      <c r="J41" s="63"/>
    </row>
    <row r="42" spans="1:10" ht="16.5" x14ac:dyDescent="0.35">
      <c r="A42" s="251"/>
      <c r="B42" s="385" t="s">
        <v>276</v>
      </c>
      <c r="C42" s="105"/>
      <c r="D42" s="271"/>
      <c r="E42" s="222"/>
      <c r="F42" s="266"/>
      <c r="G42" s="222"/>
      <c r="H42" s="261"/>
      <c r="I42" s="63"/>
      <c r="J42" s="63"/>
    </row>
    <row r="43" spans="1:10" ht="16.5" x14ac:dyDescent="0.35">
      <c r="A43" s="251"/>
      <c r="B43" s="430" t="s">
        <v>229</v>
      </c>
      <c r="C43" s="431">
        <f>SUM(C26:C42)</f>
        <v>0</v>
      </c>
      <c r="D43" s="432">
        <f>IF(C14=0,0,C43/C14)</f>
        <v>0</v>
      </c>
      <c r="E43" s="431">
        <f>SUM(E26:E42)</f>
        <v>0</v>
      </c>
      <c r="F43" s="432">
        <f>IF(E14=0,0,E43/E14)</f>
        <v>0</v>
      </c>
      <c r="G43" s="431">
        <f>SUM(G26:G42)</f>
        <v>0</v>
      </c>
      <c r="H43" s="432">
        <f>IF(G14=0,0,G43/G14)</f>
        <v>0</v>
      </c>
      <c r="I43" s="251"/>
      <c r="J43" s="251"/>
    </row>
    <row r="44" spans="1:10" ht="16.5" x14ac:dyDescent="0.35">
      <c r="A44" s="251"/>
      <c r="B44" s="433" t="s">
        <v>348</v>
      </c>
      <c r="C44" s="434">
        <f>C23-C24-C43</f>
        <v>0</v>
      </c>
      <c r="D44" s="435">
        <f>IF(C14=0,0,C44/C14)</f>
        <v>0</v>
      </c>
      <c r="E44" s="434">
        <f>E23-E24-E43</f>
        <v>0</v>
      </c>
      <c r="F44" s="435">
        <f>IF(E14=0,0,E44/E14)</f>
        <v>0</v>
      </c>
      <c r="G44" s="434">
        <f>G23-G24-G43</f>
        <v>0</v>
      </c>
      <c r="H44" s="435">
        <f>IF(G14=0,0,G44/G14)</f>
        <v>0</v>
      </c>
      <c r="I44" s="251"/>
      <c r="J44" s="251"/>
    </row>
    <row r="45" spans="1:10" ht="16.5" x14ac:dyDescent="0.35">
      <c r="A45" s="251"/>
      <c r="B45" s="438" t="s">
        <v>144</v>
      </c>
      <c r="C45" s="439"/>
      <c r="D45" s="440"/>
      <c r="E45" s="439"/>
      <c r="F45" s="441"/>
      <c r="G45" s="439"/>
      <c r="H45" s="440"/>
      <c r="I45" s="251"/>
      <c r="J45" s="251"/>
    </row>
    <row r="46" spans="1:10" ht="16.5" x14ac:dyDescent="0.35">
      <c r="A46" s="251"/>
      <c r="B46" s="436" t="s">
        <v>293</v>
      </c>
      <c r="C46" s="437">
        <f>+'Amortization&amp;Depreciation'!O138+'Amortization&amp;Depreciation'!O149</f>
        <v>0</v>
      </c>
      <c r="D46" s="428"/>
      <c r="E46" s="437">
        <f>+'Amortization&amp;Depreciation'!O141+'Amortization&amp;Depreciation'!O152</f>
        <v>0</v>
      </c>
      <c r="F46" s="429"/>
      <c r="G46" s="437">
        <f>+'Amortization&amp;Depreciation'!O144+'Amortization&amp;Depreciation'!O155</f>
        <v>0</v>
      </c>
      <c r="H46" s="428"/>
      <c r="I46" s="251"/>
      <c r="J46" s="251"/>
    </row>
    <row r="47" spans="1:10" ht="16.5" x14ac:dyDescent="0.35">
      <c r="A47" s="251"/>
      <c r="B47" s="275" t="s">
        <v>31</v>
      </c>
      <c r="C47" s="376">
        <f>+'Amortization&amp;Depreciation'!O119</f>
        <v>0</v>
      </c>
      <c r="D47" s="270"/>
      <c r="E47" s="376">
        <f>+'Amortization&amp;Depreciation'!O123</f>
        <v>0</v>
      </c>
      <c r="F47" s="269"/>
      <c r="G47" s="376">
        <f>+'Amortization&amp;Depreciation'!O127</f>
        <v>0</v>
      </c>
      <c r="H47" s="270"/>
      <c r="I47" s="251"/>
      <c r="J47" s="251"/>
    </row>
    <row r="48" spans="1:10" ht="16.5" x14ac:dyDescent="0.35">
      <c r="A48" s="251"/>
      <c r="B48" s="275" t="s">
        <v>58</v>
      </c>
      <c r="C48" s="273"/>
      <c r="D48" s="270"/>
      <c r="E48" s="273"/>
      <c r="F48" s="269"/>
      <c r="G48" s="273"/>
      <c r="H48" s="270"/>
      <c r="I48" s="251"/>
      <c r="J48" s="251"/>
    </row>
    <row r="49" spans="1:17" ht="16.5" x14ac:dyDescent="0.35">
      <c r="A49" s="251"/>
      <c r="B49" s="276" t="s">
        <v>54</v>
      </c>
      <c r="C49" s="376">
        <f>'5b-OpExYrs1-3'!C28</f>
        <v>0</v>
      </c>
      <c r="D49" s="270"/>
      <c r="E49" s="376">
        <f>'5b-OpExYrs1-3'!E28</f>
        <v>0</v>
      </c>
      <c r="F49" s="269"/>
      <c r="G49" s="376">
        <f>'5b-OpExYrs1-3'!G28</f>
        <v>0</v>
      </c>
      <c r="H49" s="270"/>
      <c r="I49" s="251"/>
      <c r="J49" s="251"/>
    </row>
    <row r="50" spans="1:17" ht="16.5" x14ac:dyDescent="0.35">
      <c r="A50" s="251"/>
      <c r="B50" s="276" t="s">
        <v>55</v>
      </c>
      <c r="C50" s="376">
        <f>'5b-OpExYrs1-3'!C29</f>
        <v>0</v>
      </c>
      <c r="D50" s="270"/>
      <c r="E50" s="376">
        <f>'5b-OpExYrs1-3'!E29</f>
        <v>0</v>
      </c>
      <c r="F50" s="269"/>
      <c r="G50" s="376">
        <f>'5b-OpExYrs1-3'!G29</f>
        <v>0</v>
      </c>
      <c r="H50" s="270"/>
      <c r="I50" s="251"/>
      <c r="J50" s="251"/>
    </row>
    <row r="51" spans="1:17" ht="16.5" x14ac:dyDescent="0.35">
      <c r="A51" s="251"/>
      <c r="B51" s="276" t="s">
        <v>146</v>
      </c>
      <c r="C51" s="376">
        <f>'5b-OpExYrs1-3'!C30</f>
        <v>0</v>
      </c>
      <c r="D51" s="270"/>
      <c r="E51" s="376">
        <f>'5b-OpExYrs1-3'!E30</f>
        <v>0</v>
      </c>
      <c r="F51" s="269"/>
      <c r="G51" s="376">
        <f>'5b-OpExYrs1-3'!G30</f>
        <v>0</v>
      </c>
      <c r="H51" s="270"/>
      <c r="I51" s="251"/>
      <c r="J51" s="251"/>
    </row>
    <row r="52" spans="1:17" ht="16.5" x14ac:dyDescent="0.35">
      <c r="A52" s="251"/>
      <c r="B52" s="276" t="s">
        <v>147</v>
      </c>
      <c r="C52" s="376">
        <f>'5b-OpExYrs1-3'!C31</f>
        <v>0</v>
      </c>
      <c r="D52" s="270"/>
      <c r="E52" s="376">
        <f>'5b-OpExYrs1-3'!E31</f>
        <v>0</v>
      </c>
      <c r="F52" s="269"/>
      <c r="G52" s="376">
        <f>'5b-OpExYrs1-3'!G31</f>
        <v>0</v>
      </c>
      <c r="H52" s="270"/>
      <c r="I52" s="251"/>
      <c r="J52" s="251"/>
    </row>
    <row r="53" spans="1:17" ht="16.5" x14ac:dyDescent="0.35">
      <c r="A53" s="251"/>
      <c r="B53" s="276" t="s">
        <v>148</v>
      </c>
      <c r="C53" s="376">
        <f>'5b-OpExYrs1-3'!C32</f>
        <v>0</v>
      </c>
      <c r="D53" s="270"/>
      <c r="E53" s="376">
        <f>'5b-OpExYrs1-3'!E32</f>
        <v>0</v>
      </c>
      <c r="F53" s="269"/>
      <c r="G53" s="376">
        <f>'5b-OpExYrs1-3'!G32</f>
        <v>0</v>
      </c>
      <c r="H53" s="270"/>
      <c r="I53" s="251"/>
      <c r="J53" s="251"/>
    </row>
    <row r="54" spans="1:17" ht="16.5" x14ac:dyDescent="0.35">
      <c r="A54" s="251"/>
      <c r="B54" s="277" t="s">
        <v>285</v>
      </c>
      <c r="C54" s="376">
        <f>+'6a-CashFlowYear1'!O26</f>
        <v>0</v>
      </c>
      <c r="D54" s="270"/>
      <c r="E54" s="376">
        <f>'6b-CashFlowYrs1-3'!O25</f>
        <v>0</v>
      </c>
      <c r="F54" s="269"/>
      <c r="G54" s="376">
        <f>+'6b-CashFlowYrs1-3'!AB25</f>
        <v>0</v>
      </c>
      <c r="H54" s="270"/>
      <c r="I54" s="251"/>
      <c r="J54" s="251"/>
    </row>
    <row r="55" spans="1:17" ht="16.5" x14ac:dyDescent="0.35">
      <c r="A55" s="251"/>
      <c r="B55" s="274" t="s">
        <v>284</v>
      </c>
      <c r="C55" s="376">
        <f>+'3a-SalesForecastYear1'!O53*'4-AdditionalInputs'!$C$12</f>
        <v>0</v>
      </c>
      <c r="D55" s="270"/>
      <c r="E55" s="376">
        <f>'3b-SalesForecastYrs1-3'!O47*'4-AdditionalInputs'!$D$12</f>
        <v>0</v>
      </c>
      <c r="F55" s="269"/>
      <c r="G55" s="376">
        <f>'3b-SalesForecastYrs1-3'!AD47*'4-AdditionalInputs'!$E$12</f>
        <v>0</v>
      </c>
      <c r="H55" s="270"/>
      <c r="I55" s="251"/>
      <c r="J55" s="251"/>
    </row>
    <row r="56" spans="1:17" ht="16.5"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6.5" x14ac:dyDescent="0.35">
      <c r="A57" s="251"/>
      <c r="B57" s="66" t="s">
        <v>237</v>
      </c>
      <c r="C57" s="48">
        <f>C23-C24-C43-C56</f>
        <v>0</v>
      </c>
      <c r="D57" s="268">
        <f>IF(C14=0,0,C57/C14)</f>
        <v>0</v>
      </c>
      <c r="E57" s="48">
        <f>E23-E24-E43-E56</f>
        <v>0</v>
      </c>
      <c r="F57" s="268">
        <f>IF(E14=0,0,E57/E14)</f>
        <v>0</v>
      </c>
      <c r="G57" s="48">
        <f>G23-G24-G43-G56</f>
        <v>0</v>
      </c>
      <c r="H57" s="268">
        <f>IF(G14=0,0,G57/G14)</f>
        <v>0</v>
      </c>
      <c r="I57" s="251"/>
      <c r="J57" s="251"/>
    </row>
    <row r="58" spans="1:17" ht="16.5" x14ac:dyDescent="0.35">
      <c r="A58" s="251"/>
      <c r="B58" s="47" t="s">
        <v>238</v>
      </c>
      <c r="C58" s="245">
        <f>+'7a-IncomeStatementYear1'!O59</f>
        <v>0</v>
      </c>
      <c r="D58" s="268"/>
      <c r="E58" s="245">
        <f>O65</f>
        <v>0</v>
      </c>
      <c r="F58" s="268"/>
      <c r="G58" s="245">
        <f>O69</f>
        <v>0</v>
      </c>
      <c r="H58" s="268"/>
      <c r="I58" s="251"/>
      <c r="J58" s="251"/>
    </row>
    <row r="59" spans="1:17" ht="16.5" x14ac:dyDescent="0.35">
      <c r="A59" s="251"/>
      <c r="B59" s="257" t="s">
        <v>138</v>
      </c>
      <c r="C59" s="48">
        <f>C57-C58</f>
        <v>0</v>
      </c>
      <c r="D59" s="268">
        <f>IF(C14=0,0,C59/C14)</f>
        <v>0</v>
      </c>
      <c r="E59" s="48">
        <f>E57-E58</f>
        <v>0</v>
      </c>
      <c r="F59" s="268">
        <f>IF(E14=0,0,E59/E14)</f>
        <v>0</v>
      </c>
      <c r="G59" s="48">
        <f>G57-G58</f>
        <v>0</v>
      </c>
      <c r="H59" s="268">
        <f>IF(G14=0,0,G59/G14)</f>
        <v>0</v>
      </c>
      <c r="I59" s="251"/>
      <c r="J59" s="251"/>
    </row>
    <row r="60" spans="1:17" ht="16.5" x14ac:dyDescent="0.35">
      <c r="A60" s="251"/>
      <c r="B60" s="246"/>
      <c r="I60" s="251"/>
      <c r="J60" s="251"/>
      <c r="Q60" s="7"/>
    </row>
    <row r="61" spans="1:17" ht="16.5" x14ac:dyDescent="0.35">
      <c r="A61" s="545"/>
      <c r="B61" s="534"/>
      <c r="C61" s="534"/>
      <c r="D61" s="543"/>
      <c r="E61" s="534"/>
      <c r="F61" s="544"/>
      <c r="G61" s="534"/>
      <c r="H61" s="543"/>
      <c r="I61" s="545"/>
      <c r="J61" s="545"/>
      <c r="K61" s="534"/>
      <c r="L61" s="534"/>
      <c r="M61" s="534"/>
      <c r="N61" s="534"/>
      <c r="O61" s="534"/>
      <c r="P61" s="534"/>
      <c r="Q61" s="7"/>
    </row>
    <row r="62" spans="1:17" ht="16.5" x14ac:dyDescent="0.35">
      <c r="A62" s="545"/>
      <c r="B62" s="546" t="s">
        <v>300</v>
      </c>
      <c r="C62" s="546" t="s">
        <v>316</v>
      </c>
      <c r="D62" s="547" t="s">
        <v>317</v>
      </c>
      <c r="E62" s="546" t="s">
        <v>318</v>
      </c>
      <c r="F62" s="547" t="s">
        <v>319</v>
      </c>
      <c r="G62" s="546" t="s">
        <v>320</v>
      </c>
      <c r="H62" s="547" t="s">
        <v>321</v>
      </c>
      <c r="I62" s="546" t="s">
        <v>322</v>
      </c>
      <c r="J62" s="547" t="s">
        <v>323</v>
      </c>
      <c r="K62" s="546" t="s">
        <v>324</v>
      </c>
      <c r="L62" s="547" t="s">
        <v>325</v>
      </c>
      <c r="M62" s="546" t="s">
        <v>326</v>
      </c>
      <c r="N62" s="547" t="s">
        <v>327</v>
      </c>
      <c r="O62" s="546" t="s">
        <v>328</v>
      </c>
      <c r="P62" s="534"/>
      <c r="Q62" s="7"/>
    </row>
    <row r="63" spans="1:17" ht="16.5" x14ac:dyDescent="0.35">
      <c r="A63" s="545"/>
      <c r="B63" s="548" t="s">
        <v>346</v>
      </c>
      <c r="C63" s="549">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49">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49">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49">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49">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49">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49">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49">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49">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49">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49">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49">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49">
        <f>SUM(C63:N63)</f>
        <v>0</v>
      </c>
      <c r="P63" s="534"/>
      <c r="Q63" s="7"/>
    </row>
    <row r="64" spans="1:17" ht="16.5" x14ac:dyDescent="0.35">
      <c r="A64" s="545"/>
      <c r="B64" s="548" t="s">
        <v>328</v>
      </c>
      <c r="C64" s="549">
        <f>C63</f>
        <v>0</v>
      </c>
      <c r="D64" s="549">
        <f>D63+C64</f>
        <v>0</v>
      </c>
      <c r="E64" s="549">
        <f t="shared" ref="E64:N64" si="0">E63+D64</f>
        <v>0</v>
      </c>
      <c r="F64" s="549">
        <f t="shared" si="0"/>
        <v>0</v>
      </c>
      <c r="G64" s="549">
        <f t="shared" si="0"/>
        <v>0</v>
      </c>
      <c r="H64" s="549">
        <f t="shared" si="0"/>
        <v>0</v>
      </c>
      <c r="I64" s="549">
        <f t="shared" si="0"/>
        <v>0</v>
      </c>
      <c r="J64" s="549">
        <f t="shared" si="0"/>
        <v>0</v>
      </c>
      <c r="K64" s="549">
        <f t="shared" si="0"/>
        <v>0</v>
      </c>
      <c r="L64" s="549">
        <f t="shared" si="0"/>
        <v>0</v>
      </c>
      <c r="M64" s="549">
        <f t="shared" si="0"/>
        <v>0</v>
      </c>
      <c r="N64" s="549">
        <f t="shared" si="0"/>
        <v>0</v>
      </c>
      <c r="O64" s="549">
        <f t="shared" ref="O64" si="1">SUM(C64:N64)</f>
        <v>0</v>
      </c>
      <c r="P64" s="534"/>
      <c r="Q64" s="7"/>
    </row>
    <row r="65" spans="1:23" ht="16.5" x14ac:dyDescent="0.35">
      <c r="A65" s="545"/>
      <c r="B65" s="548" t="s">
        <v>345</v>
      </c>
      <c r="C65" s="549">
        <f>IF(C64&gt;0,C63*'4-AdditionalInputs'!$C$40, 0)</f>
        <v>0</v>
      </c>
      <c r="D65" s="550">
        <f>IF(D64&gt;0,IF(C64&lt;0,(D63-ABS(C64))*'4-AdditionalInputs'!$C$40,D63*'4-AdditionalInputs'!$C$40),IF(C64&gt;0,-(C64*'4-AdditionalInputs'!$C$40),0))</f>
        <v>0</v>
      </c>
      <c r="E65" s="550">
        <f>IF(E64&gt;0,IF(D64&lt;0,(E63-ABS(D64))*'4-AdditionalInputs'!$C$40,E63*'4-AdditionalInputs'!$C$40),IF(D64&gt;0,-(D64*'4-AdditionalInputs'!$C$40),0))</f>
        <v>0</v>
      </c>
      <c r="F65" s="550">
        <f>IF(F64&gt;0,IF(E64&lt;0,(F63-ABS(E64))*'4-AdditionalInputs'!$C$40,F63*'4-AdditionalInputs'!$C$40),IF(E64&gt;0,-(E64*'4-AdditionalInputs'!$C$40),0))</f>
        <v>0</v>
      </c>
      <c r="G65" s="550">
        <f>IF(G64&gt;0,IF(F64&lt;0,(G63-ABS(F64))*'4-AdditionalInputs'!$C$40,G63*'4-AdditionalInputs'!$C$40),IF(F64&gt;0,-(F64*'4-AdditionalInputs'!$C$40),0))</f>
        <v>0</v>
      </c>
      <c r="H65" s="550">
        <f>IF(H64&gt;0,IF(G64&lt;0,(H63-ABS(G64))*'4-AdditionalInputs'!$C$40,H63*'4-AdditionalInputs'!$C$40),IF(G64&gt;0,-(G64*'4-AdditionalInputs'!$C$40),0))</f>
        <v>0</v>
      </c>
      <c r="I65" s="550">
        <f>IF(I64&gt;0,IF(H64&lt;0,(I63-ABS(H64))*'4-AdditionalInputs'!$C$40,I63*'4-AdditionalInputs'!$C$40),IF(H64&gt;0,-(H64*'4-AdditionalInputs'!$C$40),0))</f>
        <v>0</v>
      </c>
      <c r="J65" s="550">
        <f>IF(J64&gt;0,IF(I64&lt;0,(J63-ABS(I64))*'4-AdditionalInputs'!$C$40,J63*'4-AdditionalInputs'!$C$40),IF(I64&gt;0,-(I64*'4-AdditionalInputs'!$C$40),0))</f>
        <v>0</v>
      </c>
      <c r="K65" s="550">
        <f>IF(K64&gt;0,IF(J64&lt;0,(K63-ABS(J64))*'4-AdditionalInputs'!$C$40,K63*'4-AdditionalInputs'!$C$40),IF(J64&gt;0,-(J64*'4-AdditionalInputs'!$C$40),0))</f>
        <v>0</v>
      </c>
      <c r="L65" s="550">
        <f>IF(L64&gt;0,IF(K64&lt;0,(L63-ABS(K64))*'4-AdditionalInputs'!$C$40,L63*'4-AdditionalInputs'!$C$40),IF(K64&gt;0,-(K64*'4-AdditionalInputs'!$C$40),0))</f>
        <v>0</v>
      </c>
      <c r="M65" s="550">
        <f>IF(M64&gt;0,IF(L64&lt;0,(M63-ABS(L64))*'4-AdditionalInputs'!$C$40,M63*'4-AdditionalInputs'!$C$40),IF(L64&gt;0,-(L64*'4-AdditionalInputs'!$C$40),0))</f>
        <v>0</v>
      </c>
      <c r="N65" s="550">
        <f>IF(N64&gt;0,IF(M64&lt;0,(N63-ABS(M64))*'4-AdditionalInputs'!$C$40,N63*'4-AdditionalInputs'!$C$40),IF(M64&gt;0,-(M64*'4-AdditionalInputs'!$C$40),0))</f>
        <v>0</v>
      </c>
      <c r="O65" s="550">
        <f>SUM(C65:N65)</f>
        <v>0</v>
      </c>
      <c r="P65" s="534"/>
      <c r="Q65" s="7"/>
    </row>
    <row r="66" spans="1:23" ht="16.5" x14ac:dyDescent="0.35">
      <c r="A66" s="545"/>
      <c r="B66" s="534"/>
      <c r="C66" s="534"/>
      <c r="D66" s="543"/>
      <c r="E66" s="534"/>
      <c r="F66" s="544"/>
      <c r="G66" s="534"/>
      <c r="H66" s="543"/>
      <c r="I66" s="545"/>
      <c r="J66" s="545"/>
      <c r="K66" s="534"/>
      <c r="L66" s="534"/>
      <c r="M66" s="534"/>
      <c r="N66" s="534"/>
      <c r="O66" s="534"/>
      <c r="P66" s="534"/>
      <c r="Q66" s="7"/>
      <c r="R66" s="7"/>
      <c r="S66" s="7"/>
    </row>
    <row r="67" spans="1:23" ht="16.5" x14ac:dyDescent="0.35">
      <c r="A67" s="545"/>
      <c r="B67" s="548" t="s">
        <v>347</v>
      </c>
      <c r="C67" s="549">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49">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49">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49">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49">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49">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49">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49">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49">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49">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49">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49">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49">
        <f>SUM(C67:N67)</f>
        <v>0</v>
      </c>
      <c r="P67" s="534"/>
      <c r="Q67" s="7"/>
      <c r="R67" s="7"/>
      <c r="S67" s="7"/>
    </row>
    <row r="68" spans="1:23" ht="16.5" x14ac:dyDescent="0.35">
      <c r="A68" s="545"/>
      <c r="B68" s="548" t="s">
        <v>328</v>
      </c>
      <c r="C68" s="549">
        <f>C67</f>
        <v>0</v>
      </c>
      <c r="D68" s="549">
        <f>D67+C68</f>
        <v>0</v>
      </c>
      <c r="E68" s="549">
        <f t="shared" ref="E68:N68" si="2">E67+D68</f>
        <v>0</v>
      </c>
      <c r="F68" s="549">
        <f t="shared" si="2"/>
        <v>0</v>
      </c>
      <c r="G68" s="549">
        <f t="shared" si="2"/>
        <v>0</v>
      </c>
      <c r="H68" s="549">
        <f t="shared" si="2"/>
        <v>0</v>
      </c>
      <c r="I68" s="549">
        <f t="shared" si="2"/>
        <v>0</v>
      </c>
      <c r="J68" s="549">
        <f t="shared" si="2"/>
        <v>0</v>
      </c>
      <c r="K68" s="549">
        <f t="shared" si="2"/>
        <v>0</v>
      </c>
      <c r="L68" s="549">
        <f t="shared" si="2"/>
        <v>0</v>
      </c>
      <c r="M68" s="549">
        <f t="shared" si="2"/>
        <v>0</v>
      </c>
      <c r="N68" s="549">
        <f t="shared" si="2"/>
        <v>0</v>
      </c>
      <c r="O68" s="549">
        <f t="shared" ref="O68:O69" si="3">SUM(C68:N68)</f>
        <v>0</v>
      </c>
      <c r="P68" s="534"/>
      <c r="Q68" s="7"/>
      <c r="R68" s="7"/>
      <c r="S68" s="7"/>
    </row>
    <row r="69" spans="1:23" ht="16.5" x14ac:dyDescent="0.35">
      <c r="A69" s="545"/>
      <c r="B69" s="536" t="s">
        <v>345</v>
      </c>
      <c r="C69" s="549">
        <f>IF(C68&gt;0,C67*'4-AdditionalInputs'!$C$41, 0)</f>
        <v>0</v>
      </c>
      <c r="D69" s="550">
        <f>IF(D68&gt;0,IF(C68&lt;0,(D67-ABS(C68))*'4-AdditionalInputs'!$C$41,D67*'4-AdditionalInputs'!$C$41),IF(C68&gt;0,C68*'4-AdditionalInputs'!$C$41,0))</f>
        <v>0</v>
      </c>
      <c r="E69" s="550">
        <f>IF(E68&gt;0,IF(D68&lt;0,(E67-ABS(D68))*'4-AdditionalInputs'!$C$41,E67*'4-AdditionalInputs'!$C$41),IF(D68&gt;0,D68*'4-AdditionalInputs'!$C$41,0))</f>
        <v>0</v>
      </c>
      <c r="F69" s="550">
        <f>IF(F68&gt;0,IF(E68&lt;0,(F67-ABS(E68))*'4-AdditionalInputs'!$C$41,F67*'4-AdditionalInputs'!$C$41),IF(E68&gt;0,E68*'4-AdditionalInputs'!$C$41,0))</f>
        <v>0</v>
      </c>
      <c r="G69" s="550">
        <f>IF(G68&gt;0,IF(F68&lt;0,(G67-ABS(F68))*'4-AdditionalInputs'!$C$41,G67*'4-AdditionalInputs'!$C$41),IF(F68&gt;0,F68*'4-AdditionalInputs'!$C$41,0))</f>
        <v>0</v>
      </c>
      <c r="H69" s="550">
        <f>IF(H68&gt;0,IF(G68&lt;0,(H67-ABS(G68))*'4-AdditionalInputs'!$C$41,H67*'4-AdditionalInputs'!$C$41),IF(G68&gt;0,G68*'4-AdditionalInputs'!$C$41,0))</f>
        <v>0</v>
      </c>
      <c r="I69" s="550">
        <f>IF(I68&gt;0,IF(H68&lt;0,(I67-ABS(H68))*'4-AdditionalInputs'!$C$41,I67*'4-AdditionalInputs'!$C$41),IF(H68&gt;0,H68*'4-AdditionalInputs'!$C$41,0))</f>
        <v>0</v>
      </c>
      <c r="J69" s="550">
        <f>IF(J68&gt;0,IF(I68&lt;0,(J67-ABS(I68))*'4-AdditionalInputs'!$C$41,J67*'4-AdditionalInputs'!$C$41),IF(I68&gt;0,I68*'4-AdditionalInputs'!$C$41,0))</f>
        <v>0</v>
      </c>
      <c r="K69" s="550">
        <f>IF(K68&gt;0,IF(J68&lt;0,(K67-ABS(J68))*'4-AdditionalInputs'!$C$41,K67*'4-AdditionalInputs'!$C$41),IF(J68&gt;0,J68*'4-AdditionalInputs'!$C$41,0))</f>
        <v>0</v>
      </c>
      <c r="L69" s="550">
        <f>IF(L68&gt;0,IF(K68&lt;0,(L67-ABS(K68))*'4-AdditionalInputs'!$C$41,L67*'4-AdditionalInputs'!$C$41),IF(K68&gt;0,K68*'4-AdditionalInputs'!$C$41,0))</f>
        <v>0</v>
      </c>
      <c r="M69" s="550">
        <f>IF(M68&gt;0,IF(L68&lt;0,(M67-ABS(L68))*'4-AdditionalInputs'!$C$41,M67*'4-AdditionalInputs'!$C$41),IF(L68&gt;0,L68*'4-AdditionalInputs'!$C$41,0))</f>
        <v>0</v>
      </c>
      <c r="N69" s="550">
        <f>IF(N68&gt;0,IF(M68&lt;0,(N67-ABS(M68))*'4-AdditionalInputs'!$C$41,N67*'4-AdditionalInputs'!$C$41),IF(M68&gt;0,M68*'4-AdditionalInputs'!$C$41,0))</f>
        <v>0</v>
      </c>
      <c r="O69" s="549">
        <f t="shared" si="3"/>
        <v>0</v>
      </c>
      <c r="P69" s="534"/>
      <c r="Q69" s="7"/>
      <c r="R69" s="7"/>
      <c r="S69" s="7"/>
    </row>
    <row r="70" spans="1:23" ht="16.5" x14ac:dyDescent="0.35">
      <c r="A70" s="545"/>
      <c r="B70" s="551"/>
      <c r="C70" s="552"/>
      <c r="D70" s="552"/>
      <c r="E70" s="552"/>
      <c r="F70" s="552"/>
      <c r="G70" s="552"/>
      <c r="H70" s="552"/>
      <c r="I70" s="552"/>
      <c r="J70" s="552"/>
      <c r="K70" s="552"/>
      <c r="L70" s="552"/>
      <c r="M70" s="552"/>
      <c r="N70" s="552"/>
      <c r="O70" s="552"/>
      <c r="P70" s="534"/>
      <c r="Q70" s="7"/>
      <c r="R70" s="7"/>
      <c r="S70" s="7"/>
    </row>
    <row r="71" spans="1:23" ht="16.5" x14ac:dyDescent="0.35">
      <c r="A71" s="545"/>
      <c r="B71" s="551"/>
      <c r="C71" s="552"/>
      <c r="D71" s="552"/>
      <c r="E71" s="552"/>
      <c r="F71" s="552"/>
      <c r="G71" s="552"/>
      <c r="H71" s="552"/>
      <c r="I71" s="552"/>
      <c r="J71" s="552"/>
      <c r="K71" s="552"/>
      <c r="L71" s="552"/>
      <c r="M71" s="552"/>
      <c r="N71" s="552"/>
      <c r="O71" s="552"/>
      <c r="P71" s="534"/>
      <c r="Q71" s="7"/>
      <c r="R71" s="7"/>
      <c r="S71" s="7"/>
    </row>
    <row r="72" spans="1:23" ht="16.5" x14ac:dyDescent="0.35">
      <c r="A72" s="545"/>
      <c r="B72" s="551"/>
      <c r="C72" s="553"/>
      <c r="D72" s="553"/>
      <c r="E72" s="553"/>
      <c r="F72" s="553"/>
      <c r="G72" s="553"/>
      <c r="H72" s="553"/>
      <c r="I72" s="553"/>
      <c r="J72" s="553"/>
      <c r="K72" s="553"/>
      <c r="L72" s="553"/>
      <c r="M72" s="553"/>
      <c r="N72" s="553"/>
      <c r="O72" s="552"/>
      <c r="P72" s="534"/>
      <c r="Q72" s="7"/>
      <c r="R72" s="7"/>
      <c r="S72" s="7"/>
    </row>
    <row r="73" spans="1:23" ht="16.5" x14ac:dyDescent="0.35">
      <c r="A73" s="22"/>
      <c r="B73" s="551"/>
      <c r="C73" s="552"/>
      <c r="D73" s="554"/>
      <c r="E73" s="552"/>
      <c r="F73" s="552"/>
      <c r="G73" s="552"/>
      <c r="H73" s="552"/>
      <c r="I73" s="552"/>
      <c r="J73" s="552"/>
      <c r="K73" s="552"/>
      <c r="L73" s="552"/>
      <c r="M73" s="552"/>
      <c r="N73" s="552"/>
      <c r="O73" s="552"/>
      <c r="P73" s="534"/>
      <c r="Q73" s="7"/>
      <c r="R73" s="7"/>
      <c r="S73" s="7"/>
      <c r="T73" s="7"/>
      <c r="U73" s="7"/>
      <c r="V73" s="7"/>
      <c r="W73" s="7"/>
    </row>
    <row r="74" spans="1:23" ht="16.5" x14ac:dyDescent="0.35">
      <c r="A74" s="22"/>
      <c r="B74" s="13"/>
      <c r="C74" s="13"/>
      <c r="D74" s="345"/>
      <c r="E74" s="13"/>
      <c r="F74" s="346"/>
      <c r="G74" s="13"/>
      <c r="H74" s="345"/>
      <c r="I74" s="13"/>
      <c r="J74" s="13"/>
      <c r="K74" s="13"/>
      <c r="L74" s="13"/>
      <c r="M74" s="13"/>
      <c r="N74" s="13"/>
      <c r="O74" s="13"/>
      <c r="P74" s="7"/>
      <c r="Q74" s="7"/>
      <c r="R74" s="7"/>
      <c r="S74" s="7"/>
      <c r="T74" s="7"/>
      <c r="U74" s="7"/>
      <c r="V74" s="7"/>
      <c r="W74" s="7"/>
    </row>
    <row r="75" spans="1:23" ht="16.5" x14ac:dyDescent="0.35">
      <c r="A75" s="22"/>
      <c r="B75" s="12"/>
      <c r="C75" s="347"/>
      <c r="D75" s="347"/>
      <c r="E75" s="347"/>
      <c r="F75" s="347"/>
      <c r="G75" s="347"/>
      <c r="H75" s="347"/>
      <c r="I75" s="347"/>
      <c r="J75" s="347"/>
      <c r="K75" s="347"/>
      <c r="L75" s="347"/>
      <c r="M75" s="347"/>
      <c r="N75" s="347"/>
      <c r="O75" s="347"/>
      <c r="P75" s="7"/>
      <c r="Q75" s="7"/>
      <c r="R75" s="7"/>
      <c r="S75" s="7"/>
      <c r="T75" s="7"/>
      <c r="U75" s="7"/>
      <c r="V75" s="7"/>
      <c r="W75" s="7"/>
    </row>
    <row r="76" spans="1:23" ht="16.5" x14ac:dyDescent="0.35">
      <c r="A76" s="22"/>
      <c r="B76" s="12"/>
      <c r="C76" s="316"/>
      <c r="D76" s="316"/>
      <c r="E76" s="316"/>
      <c r="F76" s="316"/>
      <c r="G76" s="316"/>
      <c r="H76" s="316"/>
      <c r="I76" s="316"/>
      <c r="J76" s="316"/>
      <c r="K76" s="316"/>
      <c r="L76" s="316"/>
      <c r="M76" s="316"/>
      <c r="N76" s="316"/>
      <c r="O76" s="316"/>
      <c r="P76" s="7"/>
      <c r="Q76" s="7"/>
      <c r="R76" s="7"/>
      <c r="S76" s="7"/>
      <c r="T76" s="7"/>
      <c r="U76" s="7"/>
      <c r="V76" s="7"/>
      <c r="W76" s="7"/>
    </row>
    <row r="77" spans="1:23" ht="16.5" x14ac:dyDescent="0.35">
      <c r="A77" s="22"/>
      <c r="B77" s="12"/>
      <c r="C77" s="316"/>
      <c r="D77" s="316"/>
      <c r="E77" s="316"/>
      <c r="F77" s="316"/>
      <c r="G77" s="316"/>
      <c r="H77" s="316"/>
      <c r="I77" s="316"/>
      <c r="J77" s="316"/>
      <c r="K77" s="316"/>
      <c r="L77" s="316"/>
      <c r="M77" s="316"/>
      <c r="N77" s="316"/>
      <c r="O77" s="316"/>
      <c r="P77" s="7"/>
      <c r="Q77" s="7"/>
      <c r="R77" s="7"/>
      <c r="S77" s="7"/>
      <c r="T77" s="7"/>
      <c r="U77" s="7"/>
      <c r="V77" s="7"/>
      <c r="W77" s="7"/>
    </row>
    <row r="78" spans="1:23" ht="16.5" x14ac:dyDescent="0.35">
      <c r="A78" s="22"/>
      <c r="B78" s="12"/>
      <c r="C78" s="348"/>
      <c r="D78" s="348"/>
      <c r="E78" s="348"/>
      <c r="F78" s="348"/>
      <c r="G78" s="348"/>
      <c r="H78" s="348"/>
      <c r="I78" s="348"/>
      <c r="J78" s="348"/>
      <c r="K78" s="348"/>
      <c r="L78" s="348"/>
      <c r="M78" s="348"/>
      <c r="N78" s="348"/>
      <c r="O78" s="316"/>
      <c r="P78" s="7"/>
      <c r="Q78" s="7"/>
      <c r="R78" s="7"/>
      <c r="S78" s="7"/>
      <c r="T78" s="7"/>
      <c r="U78" s="7"/>
      <c r="V78" s="7"/>
      <c r="W78" s="7"/>
    </row>
    <row r="79" spans="1:23" ht="16.5" x14ac:dyDescent="0.35">
      <c r="A79" s="22"/>
      <c r="B79" s="12"/>
      <c r="C79" s="316"/>
      <c r="D79" s="377"/>
      <c r="E79" s="316"/>
      <c r="F79" s="316"/>
      <c r="G79" s="316"/>
      <c r="H79" s="316"/>
      <c r="I79" s="316"/>
      <c r="J79" s="316"/>
      <c r="K79" s="316"/>
      <c r="L79" s="316"/>
      <c r="M79" s="316"/>
      <c r="N79" s="316"/>
      <c r="O79" s="316"/>
      <c r="P79" s="7"/>
      <c r="Q79" s="7"/>
      <c r="R79" s="7"/>
      <c r="S79" s="7"/>
      <c r="T79" s="7"/>
      <c r="U79" s="7"/>
      <c r="V79" s="7"/>
      <c r="W79" s="7"/>
    </row>
    <row r="80" spans="1:23" ht="16.5" x14ac:dyDescent="0.35">
      <c r="A80" s="22"/>
      <c r="B80" s="7"/>
      <c r="C80" s="7"/>
      <c r="D80" s="349"/>
      <c r="E80" s="7"/>
      <c r="F80" s="350"/>
      <c r="G80" s="7"/>
      <c r="H80" s="349"/>
      <c r="I80" s="22"/>
      <c r="J80" s="22"/>
      <c r="K80" s="7"/>
      <c r="L80" s="7"/>
      <c r="M80" s="7"/>
      <c r="N80" s="7"/>
      <c r="O80" s="7"/>
      <c r="P80" s="7"/>
      <c r="Q80" s="7"/>
      <c r="R80" s="7"/>
      <c r="S80" s="7"/>
      <c r="T80" s="7"/>
      <c r="U80" s="7"/>
      <c r="V80" s="7"/>
      <c r="W80" s="7"/>
    </row>
    <row r="81" spans="1:23" ht="16.5" x14ac:dyDescent="0.35">
      <c r="A81" s="22"/>
      <c r="B81" s="7"/>
      <c r="C81" s="7"/>
      <c r="D81" s="349"/>
      <c r="E81" s="7"/>
      <c r="F81" s="350"/>
      <c r="G81" s="7"/>
      <c r="H81" s="349"/>
      <c r="I81" s="22"/>
      <c r="J81" s="22"/>
      <c r="K81" s="7"/>
      <c r="L81" s="7"/>
      <c r="M81" s="7"/>
      <c r="N81" s="7"/>
      <c r="O81" s="7"/>
      <c r="P81" s="7"/>
      <c r="Q81" s="7"/>
      <c r="R81" s="7"/>
      <c r="S81" s="7"/>
      <c r="T81" s="7"/>
      <c r="U81" s="7"/>
      <c r="V81" s="7"/>
      <c r="W81" s="7"/>
    </row>
    <row r="82" spans="1:23" ht="16.5" x14ac:dyDescent="0.35">
      <c r="A82" s="22"/>
      <c r="B82" s="7"/>
      <c r="C82" s="7"/>
      <c r="D82" s="349"/>
      <c r="E82" s="7"/>
      <c r="F82" s="350"/>
      <c r="G82" s="7"/>
      <c r="H82" s="349"/>
      <c r="I82" s="22"/>
      <c r="J82" s="22"/>
      <c r="K82" s="7"/>
      <c r="L82" s="7"/>
      <c r="M82" s="7"/>
      <c r="N82" s="7"/>
      <c r="O82" s="7"/>
      <c r="P82" s="7"/>
      <c r="Q82" s="7"/>
      <c r="R82" s="7"/>
      <c r="S82" s="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workbookViewId="0"/>
  </sheetViews>
  <sheetFormatPr defaultRowHeight="15" x14ac:dyDescent="0.25"/>
  <sheetData>
    <row r="2" spans="1:9" ht="16.5" x14ac:dyDescent="0.35">
      <c r="A2" s="71"/>
      <c r="B2" s="71"/>
      <c r="C2" s="79" t="s">
        <v>337</v>
      </c>
      <c r="D2" s="77"/>
      <c r="E2" s="63"/>
      <c r="F2" s="190"/>
      <c r="G2" s="71"/>
      <c r="H2" s="71"/>
      <c r="I2" s="71"/>
    </row>
    <row r="3" spans="1:9" ht="16.5" x14ac:dyDescent="0.35">
      <c r="A3" s="71"/>
      <c r="B3" s="71"/>
      <c r="C3" s="77"/>
      <c r="D3" s="77"/>
      <c r="E3" s="63"/>
      <c r="F3" s="190"/>
      <c r="G3" s="71"/>
      <c r="H3" s="71"/>
      <c r="I3" s="71"/>
    </row>
    <row r="4" spans="1:9" ht="16.5" x14ac:dyDescent="0.35">
      <c r="A4" s="71"/>
      <c r="B4" s="71"/>
      <c r="C4" s="79" t="s">
        <v>130</v>
      </c>
      <c r="D4" s="79" t="s">
        <v>131</v>
      </c>
      <c r="E4" s="63"/>
      <c r="F4" s="190"/>
      <c r="G4" s="71"/>
      <c r="H4" s="71"/>
      <c r="I4" s="71"/>
    </row>
    <row r="5" spans="1:9" ht="16.5" x14ac:dyDescent="0.35">
      <c r="A5" s="71"/>
      <c r="B5" s="71"/>
      <c r="C5" s="329" t="str">
        <f>IF(ISBLANK(Directions!C6), "Owner", Directions!C6)</f>
        <v>Owner</v>
      </c>
      <c r="D5" s="81" t="str">
        <f>IF(ISBLANK(Directions!D6), "Company 1", Directions!D6)</f>
        <v>Company 1</v>
      </c>
      <c r="E5" s="63"/>
      <c r="F5" s="190"/>
      <c r="G5" s="71"/>
      <c r="H5" s="71"/>
      <c r="I5" s="71"/>
    </row>
    <row r="6" spans="1:9" ht="16.5" x14ac:dyDescent="0.35">
      <c r="F6" s="190"/>
    </row>
    <row r="7" spans="1:9" ht="31.5" x14ac:dyDescent="0.35">
      <c r="A7" s="71"/>
      <c r="B7" s="71"/>
      <c r="C7" s="411" t="s">
        <v>9</v>
      </c>
      <c r="D7" s="412" t="str">
        <f>IF(Directions!F6&gt;0,Directions!F6,"First Year")</f>
        <v>First Year</v>
      </c>
      <c r="E7" s="412" t="str">
        <f>IF(Directions!F6&gt;0,Directions!F6+1,"Second Year")</f>
        <v>Second Year</v>
      </c>
      <c r="F7" s="412" t="str">
        <f>IF(Directions!F6&gt;0,Directions!F6+2,"Third Year")</f>
        <v>Third Year</v>
      </c>
      <c r="G7" s="71"/>
      <c r="H7" s="71"/>
      <c r="I7" s="71"/>
    </row>
    <row r="8" spans="1:9" ht="16.5" x14ac:dyDescent="0.35">
      <c r="A8" s="71"/>
      <c r="B8" s="71"/>
      <c r="C8" s="388" t="s">
        <v>273</v>
      </c>
      <c r="D8" s="442"/>
      <c r="E8" s="442"/>
      <c r="F8" s="442"/>
      <c r="G8" s="71"/>
      <c r="H8" s="71"/>
      <c r="I8" s="71"/>
    </row>
    <row r="9" spans="1:9" ht="16.5" x14ac:dyDescent="0.35">
      <c r="A9" s="71"/>
      <c r="B9" s="71"/>
      <c r="C9" s="220" t="s">
        <v>172</v>
      </c>
      <c r="D9" s="222">
        <f>Y1EndingCashBal</f>
        <v>0</v>
      </c>
      <c r="E9" s="222">
        <f>'6b-CashFlowYrs1-3'!N32</f>
        <v>0</v>
      </c>
      <c r="F9" s="222">
        <f>'6b-CashFlowYrs1-3'!AA32</f>
        <v>0</v>
      </c>
      <c r="G9" s="71"/>
      <c r="H9" s="71"/>
      <c r="I9" s="71"/>
    </row>
    <row r="10" spans="1:9" ht="16.5"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ht="16.5" x14ac:dyDescent="0.35">
      <c r="A11" s="71"/>
      <c r="B11" s="71"/>
      <c r="C11" s="220" t="s">
        <v>4</v>
      </c>
      <c r="D11" s="222">
        <f>+Inventory+'6a-CashFlowYear1'!O17</f>
        <v>0</v>
      </c>
      <c r="E11" s="222">
        <f>+D11+'6b-CashFlowYrs1-3'!O16</f>
        <v>0</v>
      </c>
      <c r="F11" s="222">
        <f>+E11+'6b-CashFlowYrs1-3'!AB16</f>
        <v>0</v>
      </c>
      <c r="G11" s="71"/>
      <c r="H11" s="71"/>
      <c r="I11" s="71"/>
    </row>
    <row r="12" spans="1:9" ht="16.5"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ht="16.5"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ht="16.5" x14ac:dyDescent="0.35">
      <c r="A14" s="71"/>
      <c r="B14" s="71"/>
      <c r="C14" s="178" t="s">
        <v>126</v>
      </c>
      <c r="D14" s="227">
        <f>SUM(D9:D13)</f>
        <v>0</v>
      </c>
      <c r="E14" s="227">
        <f>SUM(E9:E13)</f>
        <v>0</v>
      </c>
      <c r="F14" s="227">
        <f>SUM(F9:F13)</f>
        <v>0</v>
      </c>
      <c r="G14" s="71"/>
      <c r="H14" s="71"/>
      <c r="I14" s="71"/>
    </row>
    <row r="15" spans="1:9" ht="16.5" x14ac:dyDescent="0.35">
      <c r="A15" s="71"/>
      <c r="B15" s="71"/>
      <c r="C15" s="235"/>
      <c r="D15" s="265"/>
      <c r="E15" s="265"/>
      <c r="F15" s="265"/>
      <c r="G15" s="71"/>
      <c r="H15" s="71"/>
      <c r="I15" s="71"/>
    </row>
    <row r="16" spans="1:9" ht="16.5" x14ac:dyDescent="0.35">
      <c r="A16" s="71"/>
      <c r="B16" s="71"/>
      <c r="C16" s="235" t="s">
        <v>33</v>
      </c>
      <c r="D16" s="278"/>
      <c r="E16" s="278"/>
      <c r="F16" s="278"/>
      <c r="G16" s="71"/>
      <c r="H16" s="71"/>
      <c r="I16" s="71"/>
    </row>
    <row r="17" spans="1:9" ht="16.5" x14ac:dyDescent="0.35">
      <c r="A17" s="71"/>
      <c r="B17" s="71"/>
      <c r="C17" s="279" t="s">
        <v>272</v>
      </c>
      <c r="D17" s="222">
        <f t="shared" ref="D17:F17" si="0">Land</f>
        <v>0</v>
      </c>
      <c r="E17" s="222">
        <f t="shared" si="0"/>
        <v>0</v>
      </c>
      <c r="F17" s="222">
        <f t="shared" si="0"/>
        <v>0</v>
      </c>
      <c r="I17" s="71"/>
    </row>
    <row r="18" spans="1:9" ht="16.5" x14ac:dyDescent="0.35">
      <c r="A18" s="71"/>
      <c r="B18" s="71"/>
      <c r="C18" s="279" t="s">
        <v>353</v>
      </c>
      <c r="D18" s="222">
        <f>+'4-AdditionalInputs'!P29</f>
        <v>0</v>
      </c>
      <c r="E18" s="222">
        <f>+'4-AdditionalInputs'!P29+'4-AdditionalInputs'!Q29</f>
        <v>0</v>
      </c>
      <c r="F18" s="222">
        <f>+'4-AdditionalInputs'!P29+'4-AdditionalInputs'!Q29+'4-AdditionalInputs'!R29</f>
        <v>0</v>
      </c>
      <c r="I18" s="71"/>
    </row>
    <row r="19" spans="1:9" ht="16.5" x14ac:dyDescent="0.35">
      <c r="A19" s="71"/>
      <c r="B19" s="71"/>
      <c r="C19" s="279" t="s">
        <v>35</v>
      </c>
      <c r="D19" s="222">
        <f>+'4-AdditionalInputs'!P30</f>
        <v>0</v>
      </c>
      <c r="E19" s="222">
        <f>+'4-AdditionalInputs'!P30+'4-AdditionalInputs'!Q30</f>
        <v>0</v>
      </c>
      <c r="F19" s="222">
        <f>+'4-AdditionalInputs'!P30+'4-AdditionalInputs'!Q30+'4-AdditionalInputs'!R30</f>
        <v>0</v>
      </c>
      <c r="I19" s="71"/>
    </row>
    <row r="20" spans="1:9" ht="16.5" x14ac:dyDescent="0.35">
      <c r="A20" s="71"/>
      <c r="B20" s="71"/>
      <c r="C20" s="279" t="s">
        <v>2</v>
      </c>
      <c r="D20" s="222">
        <f>+'4-AdditionalInputs'!P31</f>
        <v>0</v>
      </c>
      <c r="E20" s="222">
        <f>+'4-AdditionalInputs'!P31+'4-AdditionalInputs'!Q31</f>
        <v>0</v>
      </c>
      <c r="F20" s="222">
        <f>+'4-AdditionalInputs'!P31+'4-AdditionalInputs'!Q31+'4-AdditionalInputs'!R31</f>
        <v>0</v>
      </c>
      <c r="I20" s="71"/>
    </row>
    <row r="21" spans="1:9" ht="16.5" x14ac:dyDescent="0.35">
      <c r="A21" s="71"/>
      <c r="B21" s="71"/>
      <c r="C21" s="279" t="s">
        <v>36</v>
      </c>
      <c r="D21" s="222">
        <f>+'4-AdditionalInputs'!P32</f>
        <v>0</v>
      </c>
      <c r="E21" s="222">
        <f>+'4-AdditionalInputs'!P32+'4-AdditionalInputs'!Q32</f>
        <v>0</v>
      </c>
      <c r="F21" s="222">
        <f>+'4-AdditionalInputs'!P32+'4-AdditionalInputs'!Q32+'4-AdditionalInputs'!R32</f>
        <v>0</v>
      </c>
      <c r="I21" s="71"/>
    </row>
    <row r="22" spans="1:9" ht="16.5" x14ac:dyDescent="0.35">
      <c r="A22" s="71"/>
      <c r="B22" s="71"/>
      <c r="C22" s="279" t="s">
        <v>3</v>
      </c>
      <c r="D22" s="222">
        <f>+'4-AdditionalInputs'!P33</f>
        <v>0</v>
      </c>
      <c r="E22" s="222">
        <f>+'4-AdditionalInputs'!P33+'4-AdditionalInputs'!Q33</f>
        <v>0</v>
      </c>
      <c r="F22" s="222">
        <f>+'4-AdditionalInputs'!P33+'4-AdditionalInputs'!Q33+'4-AdditionalInputs'!R33</f>
        <v>0</v>
      </c>
      <c r="I22" s="71"/>
    </row>
    <row r="23" spans="1:9" ht="16.5" x14ac:dyDescent="0.35">
      <c r="A23" s="71"/>
      <c r="B23" s="71"/>
      <c r="C23" s="279" t="s">
        <v>274</v>
      </c>
      <c r="D23" s="222">
        <f>+'4-AdditionalInputs'!P34</f>
        <v>0</v>
      </c>
      <c r="E23" s="222">
        <f>+'4-AdditionalInputs'!P34+'4-AdditionalInputs'!Q34</f>
        <v>0</v>
      </c>
      <c r="F23" s="222">
        <f>+'4-AdditionalInputs'!P34+'4-AdditionalInputs'!Q34+'4-AdditionalInputs'!R34</f>
        <v>0</v>
      </c>
      <c r="I23" s="71"/>
    </row>
    <row r="24" spans="1:9" ht="16.5" x14ac:dyDescent="0.35">
      <c r="A24" s="71"/>
      <c r="B24" s="71"/>
      <c r="C24" s="130" t="s">
        <v>38</v>
      </c>
      <c r="D24" s="227">
        <f>SUM(D17:D23)</f>
        <v>0</v>
      </c>
      <c r="E24" s="227">
        <f t="shared" ref="E24:F24" si="1">SUM(E17:E23)</f>
        <v>0</v>
      </c>
      <c r="F24" s="227">
        <f t="shared" si="1"/>
        <v>0</v>
      </c>
      <c r="I24" s="71"/>
    </row>
    <row r="25" spans="1:9" ht="16.5" x14ac:dyDescent="0.35">
      <c r="A25" s="71"/>
      <c r="B25" s="71"/>
      <c r="C25" s="235" t="s">
        <v>299</v>
      </c>
      <c r="D25" s="74">
        <f>'Amortization&amp;Depreciation'!O119</f>
        <v>0</v>
      </c>
      <c r="E25" s="74">
        <f>+D25+'Amortization&amp;Depreciation'!O123</f>
        <v>0</v>
      </c>
      <c r="F25" s="74">
        <f>E25+'Amortization&amp;Depreciation'!O127</f>
        <v>0</v>
      </c>
      <c r="I25" s="71"/>
    </row>
    <row r="26" spans="1:9" ht="16.5" x14ac:dyDescent="0.35">
      <c r="A26" s="71"/>
      <c r="B26" s="71"/>
      <c r="C26" s="109" t="s">
        <v>10</v>
      </c>
      <c r="D26" s="74">
        <f>INT(D24+D14-D25)</f>
        <v>0</v>
      </c>
      <c r="E26" s="74">
        <f t="shared" ref="E26:F26" si="2">INT(E24+E14-E25)</f>
        <v>0</v>
      </c>
      <c r="F26" s="74">
        <f t="shared" si="2"/>
        <v>0</v>
      </c>
      <c r="I26" s="71"/>
    </row>
    <row r="27" spans="1:9" ht="16.5" x14ac:dyDescent="0.35">
      <c r="A27" s="71"/>
      <c r="B27" s="71"/>
      <c r="C27" s="235"/>
      <c r="D27" s="265"/>
      <c r="E27" s="265"/>
      <c r="F27" s="265"/>
      <c r="I27" s="71"/>
    </row>
    <row r="28" spans="1:9" ht="47.25" x14ac:dyDescent="0.35">
      <c r="A28" s="71"/>
      <c r="B28" s="71"/>
      <c r="C28" s="411" t="s">
        <v>271</v>
      </c>
      <c r="D28" s="411"/>
      <c r="E28" s="411"/>
      <c r="F28" s="411"/>
      <c r="I28" s="71"/>
    </row>
    <row r="29" spans="1:9" ht="16.5" x14ac:dyDescent="0.35">
      <c r="A29" s="71"/>
      <c r="B29" s="71"/>
      <c r="C29" s="443" t="s">
        <v>141</v>
      </c>
      <c r="D29" s="444"/>
      <c r="E29" s="444"/>
      <c r="F29" s="444"/>
      <c r="I29" s="71"/>
    </row>
    <row r="30" spans="1:9" ht="16.5" x14ac:dyDescent="0.35">
      <c r="A30" s="71"/>
      <c r="B30" s="71"/>
      <c r="C30" s="279" t="s">
        <v>277</v>
      </c>
      <c r="D30" s="222">
        <f>+'7a-IncomeStatementYear1'!O23-'6a-CashFlowYear1'!O18</f>
        <v>0</v>
      </c>
      <c r="E30" s="222">
        <f>+D30+'7b-IncomeStatementYrs1-3'!E22-'6b-CashFlowYrs1-3'!O17</f>
        <v>0</v>
      </c>
      <c r="F30" s="222">
        <f>+E30+'7b-IncomeStatementYrs1-3'!G22-'6b-CashFlowYrs1-3'!AB17</f>
        <v>0</v>
      </c>
      <c r="I30" s="71"/>
    </row>
    <row r="31" spans="1:9" ht="16.5" x14ac:dyDescent="0.35">
      <c r="A31" s="71"/>
      <c r="B31" s="71"/>
      <c r="C31" s="279" t="s">
        <v>294</v>
      </c>
      <c r="D31" s="222">
        <f>+'Amortization&amp;Depreciation'!N17</f>
        <v>0</v>
      </c>
      <c r="E31" s="222">
        <f>+'Amortization&amp;Depreciation'!N21</f>
        <v>0</v>
      </c>
      <c r="F31" s="222">
        <f>+'Amortization&amp;Depreciation'!N25</f>
        <v>0</v>
      </c>
      <c r="G31" s="280"/>
      <c r="H31" s="280"/>
      <c r="I31" s="71"/>
    </row>
    <row r="32" spans="1:9" ht="16.5" x14ac:dyDescent="0.35">
      <c r="A32" s="71"/>
      <c r="B32" s="71"/>
      <c r="C32" s="279" t="s">
        <v>295</v>
      </c>
      <c r="D32" s="281">
        <f>+'Amortization&amp;Depreciation'!N37</f>
        <v>0</v>
      </c>
      <c r="E32" s="281">
        <f>+'Amortization&amp;Depreciation'!N41</f>
        <v>0</v>
      </c>
      <c r="F32" s="281">
        <f>+'Amortization&amp;Depreciation'!N45</f>
        <v>0</v>
      </c>
      <c r="G32" s="280"/>
      <c r="H32" s="280"/>
      <c r="I32" s="71"/>
    </row>
    <row r="33" spans="1:9" ht="16.5" x14ac:dyDescent="0.35">
      <c r="A33" s="71"/>
      <c r="B33" s="71"/>
      <c r="C33" s="279" t="s">
        <v>296</v>
      </c>
      <c r="D33" s="281">
        <f>+'Amortization&amp;Depreciation'!N57</f>
        <v>0</v>
      </c>
      <c r="E33" s="281">
        <f>+'Amortization&amp;Depreciation'!N61</f>
        <v>0</v>
      </c>
      <c r="F33" s="281">
        <f>+'Amortization&amp;Depreciation'!N65</f>
        <v>0</v>
      </c>
      <c r="G33" s="280"/>
      <c r="H33" s="280"/>
      <c r="I33" s="71"/>
    </row>
    <row r="34" spans="1:9" ht="16.5" x14ac:dyDescent="0.35">
      <c r="A34" s="71"/>
      <c r="B34" s="71"/>
      <c r="C34" s="279" t="s">
        <v>297</v>
      </c>
      <c r="D34" s="281">
        <f>+'Amortization&amp;Depreciation'!N77</f>
        <v>0</v>
      </c>
      <c r="E34" s="281">
        <f>+'Amortization&amp;Depreciation'!N81</f>
        <v>0</v>
      </c>
      <c r="F34" s="281">
        <f>+'Amortization&amp;Depreciation'!N85</f>
        <v>0</v>
      </c>
      <c r="G34" s="280"/>
      <c r="H34" s="280"/>
      <c r="I34" s="71"/>
    </row>
    <row r="35" spans="1:9" ht="16.5" x14ac:dyDescent="0.35">
      <c r="A35" s="71"/>
      <c r="B35" s="71"/>
      <c r="C35" s="279" t="s">
        <v>298</v>
      </c>
      <c r="D35" s="281">
        <f>+'Amortization&amp;Depreciation'!N97</f>
        <v>0</v>
      </c>
      <c r="E35" s="281">
        <f>+'Amortization&amp;Depreciation'!N101</f>
        <v>0</v>
      </c>
      <c r="F35" s="281">
        <f>+'Amortization&amp;Depreciation'!N105</f>
        <v>0</v>
      </c>
      <c r="G35" s="280"/>
      <c r="H35" s="280"/>
      <c r="I35" s="71"/>
    </row>
    <row r="36" spans="1:9" ht="16.5" x14ac:dyDescent="0.35">
      <c r="A36" s="71"/>
      <c r="B36" s="71"/>
      <c r="C36" s="279" t="s">
        <v>201</v>
      </c>
      <c r="D36" s="281">
        <f>+'6a-CashFlowYear1'!N34</f>
        <v>0</v>
      </c>
      <c r="E36" s="281">
        <f>+'6b-CashFlowYrs1-3'!N33</f>
        <v>0</v>
      </c>
      <c r="F36" s="281">
        <f>+'6b-CashFlowYrs1-3'!AA33</f>
        <v>0</v>
      </c>
      <c r="G36" s="280"/>
      <c r="H36" s="280"/>
      <c r="I36" s="71"/>
    </row>
    <row r="37" spans="1:9" ht="16.5" x14ac:dyDescent="0.35">
      <c r="A37" s="71"/>
      <c r="B37" s="71"/>
      <c r="C37" s="130" t="s">
        <v>177</v>
      </c>
      <c r="D37" s="282">
        <f>SUM(D30:D36)</f>
        <v>0</v>
      </c>
      <c r="E37" s="282">
        <f>SUM(E30:E36)</f>
        <v>0</v>
      </c>
      <c r="F37" s="282">
        <f>SUM(F30:F36)</f>
        <v>0</v>
      </c>
      <c r="I37" s="71"/>
    </row>
    <row r="38" spans="1:9" ht="16.5" x14ac:dyDescent="0.35">
      <c r="A38" s="71"/>
      <c r="B38" s="71"/>
      <c r="C38" s="235" t="s">
        <v>268</v>
      </c>
      <c r="D38" s="278"/>
      <c r="E38" s="278"/>
      <c r="F38" s="278"/>
      <c r="I38" s="71"/>
    </row>
    <row r="39" spans="1:9" ht="16.5" x14ac:dyDescent="0.35">
      <c r="A39" s="71"/>
      <c r="B39" s="71"/>
      <c r="C39" s="279" t="s">
        <v>269</v>
      </c>
      <c r="D39" s="222">
        <f>OwnerEquity+OutsideInvest</f>
        <v>0</v>
      </c>
      <c r="E39" s="222">
        <f>OwnerEquity+OutsideInvest</f>
        <v>0</v>
      </c>
      <c r="F39" s="222">
        <f>OwnerEquity+OutsideInvest</f>
        <v>0</v>
      </c>
      <c r="I39" s="71"/>
    </row>
    <row r="40" spans="1:9" ht="16.5" x14ac:dyDescent="0.35">
      <c r="A40" s="71"/>
      <c r="B40" s="71"/>
      <c r="C40" s="279" t="s">
        <v>270</v>
      </c>
      <c r="D40" s="222">
        <f>'7b-IncomeStatementYrs1-3'!C59</f>
        <v>0</v>
      </c>
      <c r="E40" s="222">
        <f>D40+NetIncomeY2</f>
        <v>0</v>
      </c>
      <c r="F40" s="222">
        <f>E40+NetIncomeY3</f>
        <v>0</v>
      </c>
      <c r="I40" s="71"/>
    </row>
    <row r="41" spans="1:9" ht="16.5" x14ac:dyDescent="0.35">
      <c r="A41" s="71"/>
      <c r="B41" s="71"/>
      <c r="C41" s="279" t="s">
        <v>302</v>
      </c>
      <c r="D41" s="222">
        <f>'6a-CashFlowYear1'!O28+'6a-CashFlowYear1'!O25</f>
        <v>0</v>
      </c>
      <c r="E41" s="222">
        <f>+D41+'6b-CashFlowYrs1-3'!O27+'6b-CashFlowYrs1-3'!O24</f>
        <v>0</v>
      </c>
      <c r="F41" s="222">
        <f>+E41+'6b-CashFlowYrs1-3'!AB27+'6b-CashFlowYrs1-3'!AB24</f>
        <v>0</v>
      </c>
      <c r="I41" s="71"/>
    </row>
    <row r="42" spans="1:9" ht="16.5" x14ac:dyDescent="0.35">
      <c r="A42" s="71"/>
      <c r="B42" s="71"/>
      <c r="C42" s="130" t="s">
        <v>197</v>
      </c>
      <c r="D42" s="227">
        <f>+D39+D40-D41</f>
        <v>0</v>
      </c>
      <c r="E42" s="227">
        <f t="shared" ref="E42:F42" si="3">+E39+E40-E41</f>
        <v>0</v>
      </c>
      <c r="F42" s="227">
        <f t="shared" si="3"/>
        <v>0</v>
      </c>
      <c r="I42" s="71"/>
    </row>
    <row r="43" spans="1:9" ht="16.5" x14ac:dyDescent="0.35">
      <c r="A43" s="71"/>
      <c r="B43" s="71"/>
      <c r="C43" s="66" t="s">
        <v>11</v>
      </c>
      <c r="D43" s="74">
        <f>INT(D37+D42)</f>
        <v>0</v>
      </c>
      <c r="E43" s="74">
        <f t="shared" ref="E43:F43" si="4">INT(E37+E42)</f>
        <v>0</v>
      </c>
      <c r="F43" s="74">
        <f t="shared" si="4"/>
        <v>0</v>
      </c>
      <c r="I43" s="71"/>
    </row>
    <row r="44" spans="1:9" ht="16.5" x14ac:dyDescent="0.35">
      <c r="A44" s="71"/>
      <c r="B44" s="71"/>
      <c r="C44" s="9"/>
      <c r="D44" s="283"/>
      <c r="E44" s="283"/>
      <c r="F44" s="283"/>
      <c r="I44" s="71"/>
    </row>
    <row r="45" spans="1:9" ht="16.5" x14ac:dyDescent="0.35">
      <c r="A45" s="71"/>
      <c r="B45" s="71"/>
      <c r="C45" s="574" t="s">
        <v>18</v>
      </c>
      <c r="D45" s="74">
        <f>D26-D43</f>
        <v>0</v>
      </c>
      <c r="E45" s="74">
        <f>E26-E43</f>
        <v>0</v>
      </c>
      <c r="F45" s="74">
        <f>F26-F43</f>
        <v>0</v>
      </c>
      <c r="I45" s="71"/>
    </row>
    <row r="46" spans="1:9" ht="16.5" x14ac:dyDescent="0.35">
      <c r="A46" s="71"/>
      <c r="B46" s="71"/>
      <c r="C46" s="574"/>
      <c r="D46" s="95" t="str">
        <f>IF(D45=0,"Balanced!", "Warning: Not Balanced")</f>
        <v>Balanced!</v>
      </c>
      <c r="E46" s="95" t="str">
        <f>IF(E45=0,"Balanced!", "Warning: Not Balanced")</f>
        <v>Balanced!</v>
      </c>
      <c r="F46" s="95" t="str">
        <f>IF(F45=0,"Balanced!", "Warning: Not Balanced")</f>
        <v>Balanced!</v>
      </c>
      <c r="I46" s="7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9966"/>
    <pageSetUpPr fitToPage="1"/>
  </sheetPr>
  <dimension ref="A1:K48"/>
  <sheetViews>
    <sheetView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7"/>
      <c r="F2" s="327"/>
      <c r="G2" s="327"/>
    </row>
    <row r="3" spans="2:7" x14ac:dyDescent="0.35">
      <c r="B3" s="73"/>
      <c r="C3" s="22"/>
      <c r="D3" s="26"/>
      <c r="E3" s="327"/>
      <c r="F3" s="327"/>
      <c r="G3" s="327"/>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298"/>
      <c r="C7" s="299"/>
      <c r="D7" s="7"/>
      <c r="E7" s="12"/>
      <c r="F7" s="10"/>
    </row>
    <row r="8" spans="2:7" ht="16.5" thickBot="1" x14ac:dyDescent="0.4">
      <c r="B8" s="613" t="s">
        <v>239</v>
      </c>
      <c r="C8" s="613"/>
      <c r="D8" s="22"/>
    </row>
    <row r="9" spans="2:7" ht="16.5" thickTop="1" x14ac:dyDescent="0.35">
      <c r="B9" s="445" t="s">
        <v>136</v>
      </c>
      <c r="C9" s="446">
        <f>'7b-IncomeStatementYrs1-3'!C23</f>
        <v>0</v>
      </c>
      <c r="D9" s="22"/>
    </row>
    <row r="10" spans="2:7" x14ac:dyDescent="0.35">
      <c r="B10" s="220" t="s">
        <v>109</v>
      </c>
      <c r="C10" s="172">
        <f>'7b-IncomeStatementYrs1-3'!C14</f>
        <v>0</v>
      </c>
      <c r="D10" s="22"/>
    </row>
    <row r="11" spans="2:7" x14ac:dyDescent="0.35">
      <c r="B11" s="47" t="s">
        <v>240</v>
      </c>
      <c r="C11" s="378">
        <f>IF(C10&gt;0, C9/C10, 0)</f>
        <v>0</v>
      </c>
      <c r="D11" s="22"/>
    </row>
    <row r="12" spans="2:7" ht="16.5" thickBot="1" x14ac:dyDescent="0.4">
      <c r="B12" s="613" t="s">
        <v>241</v>
      </c>
      <c r="C12" s="613"/>
      <c r="D12" s="300"/>
      <c r="E12" s="27"/>
    </row>
    <row r="13" spans="2:7" ht="29.25" customHeight="1" thickTop="1" x14ac:dyDescent="0.35">
      <c r="B13" s="388" t="s">
        <v>213</v>
      </c>
      <c r="C13" s="447">
        <f>'2a-PayrollYear1'!R25</f>
        <v>0</v>
      </c>
      <c r="D13" s="300"/>
      <c r="E13" s="27"/>
    </row>
    <row r="14" spans="2:7" ht="29.25" customHeight="1" x14ac:dyDescent="0.35">
      <c r="B14" s="9" t="s">
        <v>137</v>
      </c>
      <c r="C14" s="301">
        <f>'5a-OpExYear1'!O38</f>
        <v>0</v>
      </c>
      <c r="D14" s="300"/>
      <c r="E14" s="27"/>
    </row>
    <row r="15" spans="2:7" x14ac:dyDescent="0.35">
      <c r="B15" s="47" t="s">
        <v>242</v>
      </c>
      <c r="C15" s="538">
        <f>SUM(C13:C14)</f>
        <v>0</v>
      </c>
      <c r="D15" s="300"/>
      <c r="E15" s="27"/>
    </row>
    <row r="16" spans="2:7" ht="16.5" thickBot="1" x14ac:dyDescent="0.4">
      <c r="B16" s="613" t="s">
        <v>227</v>
      </c>
      <c r="C16" s="613"/>
      <c r="D16" s="300"/>
      <c r="E16" s="27"/>
    </row>
    <row r="17" spans="2:11" ht="29.25" customHeight="1" thickTop="1" x14ac:dyDescent="0.35">
      <c r="B17" s="445" t="s">
        <v>243</v>
      </c>
      <c r="C17" s="448">
        <f>C11</f>
        <v>0</v>
      </c>
      <c r="D17" s="300"/>
      <c r="E17" s="27"/>
    </row>
    <row r="18" spans="2:11" ht="29.25" customHeight="1" x14ac:dyDescent="0.35">
      <c r="B18" s="220" t="s">
        <v>241</v>
      </c>
      <c r="C18" s="379">
        <f>C15</f>
        <v>0</v>
      </c>
      <c r="D18" s="300"/>
      <c r="E18" s="27"/>
    </row>
    <row r="19" spans="2:11" ht="29.25" customHeight="1" x14ac:dyDescent="0.35">
      <c r="B19" s="47" t="s">
        <v>349</v>
      </c>
      <c r="C19" s="158">
        <f>IF(C11=0,0, C15/C11)</f>
        <v>0</v>
      </c>
      <c r="D19" s="300"/>
      <c r="E19" s="27"/>
    </row>
    <row r="20" spans="2:11" x14ac:dyDescent="0.35">
      <c r="B20" s="317" t="s">
        <v>309</v>
      </c>
      <c r="C20" s="302">
        <f>C19/12</f>
        <v>0</v>
      </c>
      <c r="D20" s="303"/>
      <c r="E20" s="27"/>
    </row>
    <row r="21" spans="2:11" x14ac:dyDescent="0.35">
      <c r="B21" s="12"/>
      <c r="C21" s="304"/>
      <c r="D21" s="303"/>
      <c r="E21" s="27"/>
    </row>
    <row r="22" spans="2:11" x14ac:dyDescent="0.35">
      <c r="B22" s="12"/>
      <c r="C22" s="305"/>
      <c r="D22" s="303"/>
      <c r="E22" s="27"/>
    </row>
    <row r="23" spans="2:11" x14ac:dyDescent="0.35">
      <c r="B23" s="81"/>
      <c r="C23" s="306"/>
      <c r="D23" s="303"/>
      <c r="E23" s="27"/>
    </row>
    <row r="24" spans="2:11" x14ac:dyDescent="0.35">
      <c r="B24" s="307"/>
      <c r="C24" s="308"/>
      <c r="D24" s="309"/>
      <c r="E24" s="27"/>
    </row>
    <row r="25" spans="2:11" x14ac:dyDescent="0.35">
      <c r="B25" s="307"/>
      <c r="C25" s="310"/>
      <c r="D25" s="309"/>
      <c r="E25" s="27"/>
    </row>
    <row r="26" spans="2:11" x14ac:dyDescent="0.35">
      <c r="B26" s="28"/>
      <c r="C26" s="308"/>
      <c r="D26" s="311"/>
      <c r="E26" s="27"/>
      <c r="J26" s="10"/>
      <c r="K26" s="10"/>
    </row>
    <row r="27" spans="2:11" x14ac:dyDescent="0.35">
      <c r="B27" s="28"/>
      <c r="C27" s="308"/>
      <c r="D27" s="311"/>
      <c r="E27" s="27"/>
      <c r="J27" s="35"/>
      <c r="K27" s="35"/>
    </row>
    <row r="28" spans="2:11" x14ac:dyDescent="0.35">
      <c r="B28" s="28"/>
      <c r="C28" s="308"/>
      <c r="D28" s="311"/>
      <c r="E28" s="27"/>
    </row>
    <row r="29" spans="2:11" x14ac:dyDescent="0.35">
      <c r="B29" s="28"/>
      <c r="C29" s="308"/>
      <c r="D29" s="311"/>
      <c r="E29" s="27"/>
    </row>
    <row r="30" spans="2:11" x14ac:dyDescent="0.35">
      <c r="B30" s="28"/>
      <c r="C30" s="308"/>
      <c r="D30" s="311"/>
      <c r="E30" s="27"/>
    </row>
    <row r="31" spans="2:11" x14ac:dyDescent="0.35">
      <c r="B31" s="28"/>
      <c r="C31" s="308"/>
      <c r="D31" s="311"/>
      <c r="E31" s="27"/>
    </row>
    <row r="32" spans="2:11" x14ac:dyDescent="0.35">
      <c r="B32" s="28"/>
      <c r="C32" s="308"/>
      <c r="D32" s="311"/>
      <c r="E32" s="27"/>
    </row>
    <row r="33" spans="1:5" x14ac:dyDescent="0.35">
      <c r="B33" s="28"/>
      <c r="C33" s="308"/>
      <c r="D33" s="311"/>
      <c r="E33" s="27"/>
    </row>
    <row r="34" spans="1:5" x14ac:dyDescent="0.35">
      <c r="B34" s="28"/>
      <c r="C34" s="308"/>
      <c r="D34" s="311"/>
      <c r="E34" s="27"/>
    </row>
    <row r="35" spans="1:5" x14ac:dyDescent="0.35">
      <c r="B35" s="28"/>
      <c r="C35" s="308"/>
      <c r="D35" s="311"/>
      <c r="E35" s="27"/>
    </row>
    <row r="36" spans="1:5" x14ac:dyDescent="0.35">
      <c r="B36" s="28"/>
      <c r="C36" s="308"/>
      <c r="D36" s="311"/>
      <c r="E36" s="27"/>
    </row>
    <row r="37" spans="1:5" x14ac:dyDescent="0.35">
      <c r="B37" s="28"/>
      <c r="C37" s="308"/>
      <c r="D37" s="311"/>
      <c r="E37" s="27"/>
    </row>
    <row r="38" spans="1:5" x14ac:dyDescent="0.35">
      <c r="B38" s="28"/>
      <c r="C38" s="308"/>
      <c r="D38" s="311"/>
      <c r="E38" s="25"/>
    </row>
    <row r="39" spans="1:5" x14ac:dyDescent="0.35">
      <c r="B39" s="28"/>
      <c r="C39" s="308"/>
      <c r="D39" s="312"/>
      <c r="E39" s="25"/>
    </row>
    <row r="40" spans="1:5" x14ac:dyDescent="0.35">
      <c r="B40" s="307"/>
      <c r="C40" s="313"/>
      <c r="D40" s="314"/>
      <c r="E40" s="25"/>
    </row>
    <row r="41" spans="1:5" x14ac:dyDescent="0.35">
      <c r="B41" s="307"/>
      <c r="C41" s="313"/>
      <c r="D41" s="314"/>
      <c r="E41" s="25"/>
    </row>
    <row r="42" spans="1:5" x14ac:dyDescent="0.35">
      <c r="B42" s="13"/>
      <c r="C42" s="315"/>
      <c r="D42" s="314"/>
      <c r="E42" s="25"/>
    </row>
    <row r="43" spans="1:5" x14ac:dyDescent="0.35">
      <c r="B43" s="12"/>
      <c r="C43" s="12"/>
      <c r="D43" s="316"/>
      <c r="E43" s="25"/>
    </row>
    <row r="44" spans="1:5" x14ac:dyDescent="0.35">
      <c r="B44" s="307"/>
      <c r="C44" s="315"/>
      <c r="D44" s="314"/>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339966"/>
    <pageSetUpPr fitToPage="1"/>
  </sheetPr>
  <dimension ref="A1:H33"/>
  <sheetViews>
    <sheetView zoomScaleNormal="100" workbookViewId="0">
      <selection activeCell="F9" sqref="F9"/>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4"/>
    </row>
    <row r="4" spans="1:7" s="63" customFormat="1" x14ac:dyDescent="0.35">
      <c r="B4" s="284" t="s">
        <v>130</v>
      </c>
      <c r="C4" s="295" t="s">
        <v>131</v>
      </c>
    </row>
    <row r="5" spans="1:7" s="63" customFormat="1" x14ac:dyDescent="0.35">
      <c r="A5" s="21"/>
      <c r="B5" s="203" t="str">
        <f>IF(ISBLANK(Directions!C6), "Owner", Directions!C6)</f>
        <v>Owner</v>
      </c>
      <c r="C5" s="296" t="str">
        <f>IF(ISBLANK(Directions!D6), "Company 1", Directions!D6)</f>
        <v>Company 1</v>
      </c>
      <c r="D5" s="22"/>
      <c r="E5" s="22"/>
    </row>
    <row r="6" spans="1:7" s="63" customFormat="1" x14ac:dyDescent="0.35">
      <c r="A6" s="13"/>
      <c r="B6" s="13"/>
      <c r="C6" s="12"/>
      <c r="D6" s="22"/>
      <c r="E6" s="22"/>
    </row>
    <row r="7" spans="1:7" ht="16.5" thickBot="1" x14ac:dyDescent="0.4">
      <c r="B7" s="411" t="s">
        <v>196</v>
      </c>
      <c r="C7" s="411" t="s">
        <v>167</v>
      </c>
      <c r="D7" s="411" t="s">
        <v>170</v>
      </c>
      <c r="E7" s="411" t="s">
        <v>171</v>
      </c>
      <c r="F7" s="411" t="s">
        <v>204</v>
      </c>
      <c r="G7" s="411" t="s">
        <v>32</v>
      </c>
    </row>
    <row r="8" spans="1:7" ht="16.5" thickTop="1" x14ac:dyDescent="0.35">
      <c r="A8" s="13"/>
      <c r="B8" s="449" t="s">
        <v>178</v>
      </c>
      <c r="C8" s="450"/>
      <c r="D8" s="451"/>
      <c r="E8" s="388"/>
      <c r="F8" s="388"/>
      <c r="G8" s="388"/>
    </row>
    <row r="9" spans="1:7" x14ac:dyDescent="0.35">
      <c r="A9" s="13"/>
      <c r="B9" s="320" t="s">
        <v>179</v>
      </c>
      <c r="C9" s="321">
        <f>IF('8-BalanceSheet'!D37=0,0,'8-BalanceSheet'!D14/'8-BalanceSheet'!D37)</f>
        <v>0</v>
      </c>
      <c r="D9" s="321">
        <f>IF('8-BalanceSheet'!E37=0,0,'8-BalanceSheet'!E14/'8-BalanceSheet'!E37)</f>
        <v>0</v>
      </c>
      <c r="E9" s="321">
        <f>IF('8-BalanceSheet'!F37=0,0,'8-BalanceSheet'!F14/'8-BalanceSheet'!F37)</f>
        <v>0</v>
      </c>
      <c r="F9" s="322"/>
      <c r="G9" s="9"/>
    </row>
    <row r="10" spans="1:7" s="63" customFormat="1" x14ac:dyDescent="0.35">
      <c r="A10" s="13"/>
      <c r="B10" s="320" t="s">
        <v>180</v>
      </c>
      <c r="C10" s="321">
        <f>IF('8-BalanceSheet'!D37=0,0,('8-BalanceSheet'!D9+'8-BalanceSheet'!D10)/'8-BalanceSheet'!D37)</f>
        <v>0</v>
      </c>
      <c r="D10" s="321">
        <f>IF('8-BalanceSheet'!E37=0,0,('8-BalanceSheet'!E9+'8-BalanceSheet'!E10)/'8-BalanceSheet'!E37)</f>
        <v>0</v>
      </c>
      <c r="E10" s="321">
        <f>IF('8-BalanceSheet'!F37=0,0,('8-BalanceSheet'!F9+'8-BalanceSheet'!F10)/'8-BalanceSheet'!F37)</f>
        <v>0</v>
      </c>
      <c r="F10" s="322"/>
      <c r="G10" s="9"/>
    </row>
    <row r="11" spans="1:7" x14ac:dyDescent="0.35">
      <c r="A11" s="13"/>
      <c r="B11" s="60" t="s">
        <v>181</v>
      </c>
      <c r="C11" s="321"/>
      <c r="D11" s="321"/>
      <c r="E11" s="321"/>
      <c r="F11" s="322"/>
      <c r="G11" s="9"/>
    </row>
    <row r="12" spans="1:7" x14ac:dyDescent="0.35">
      <c r="A12" s="13"/>
      <c r="B12" s="320" t="s">
        <v>80</v>
      </c>
      <c r="C12" s="321">
        <f>IF('8-BalanceSheet'!D42=0,0,'8-BalanceSheet'!D37/'8-BalanceSheet'!D42)</f>
        <v>0</v>
      </c>
      <c r="D12" s="321">
        <f>IF('8-BalanceSheet'!E42=0,0,'8-BalanceSheet'!E37/'8-BalanceSheet'!E42)</f>
        <v>0</v>
      </c>
      <c r="E12" s="321">
        <f>IF('8-BalanceSheet'!F42=0,0,'8-BalanceSheet'!F37/'8-BalanceSheet'!F42)</f>
        <v>0</v>
      </c>
      <c r="F12" s="322"/>
      <c r="G12" s="9"/>
    </row>
    <row r="13" spans="1:7" x14ac:dyDescent="0.35">
      <c r="A13" s="13"/>
      <c r="B13" s="320" t="s">
        <v>310</v>
      </c>
      <c r="C13" s="321">
        <f>IF('8-BalanceSheet'!D37=0,0,('7a-IncomeStatementYear1'!O60+'7a-IncomeStatementYear1'!O48)/'8-BalanceSheet'!D37)</f>
        <v>0</v>
      </c>
      <c r="D13" s="321">
        <f>IF('8-BalanceSheet'!E37=0,0,('7b-IncomeStatementYrs1-3'!E47+NetIncomeY2)/'8-BalanceSheet'!E37)</f>
        <v>0</v>
      </c>
      <c r="E13" s="321">
        <f>IF('8-BalanceSheet'!F37=0,0,('7b-IncomeStatementYrs1-3'!G47+NetIncomeY3)/'8-BalanceSheet'!F37)</f>
        <v>0</v>
      </c>
      <c r="F13" s="322"/>
      <c r="G13" s="9"/>
    </row>
    <row r="14" spans="1:7" x14ac:dyDescent="0.35">
      <c r="A14" s="13"/>
      <c r="B14" s="60" t="s">
        <v>182</v>
      </c>
      <c r="C14" s="323"/>
      <c r="D14" s="323"/>
      <c r="E14" s="323"/>
      <c r="F14" s="9"/>
      <c r="G14" s="9"/>
    </row>
    <row r="15" spans="1:7" x14ac:dyDescent="0.35">
      <c r="A15" s="13"/>
      <c r="B15" s="320" t="s">
        <v>183</v>
      </c>
      <c r="C15" s="324">
        <v>0</v>
      </c>
      <c r="D15" s="324">
        <f>IF('7b-IncomeStatementYrs1-3'!C14=0,0,('7b-IncomeStatementYrs1-3'!E14- '7b-IncomeStatementYrs1-3'!C14)/'7b-IncomeStatementYrs1-3'!C14)</f>
        <v>0</v>
      </c>
      <c r="E15" s="324">
        <f>IF('7b-IncomeStatementYrs1-3'!E14=0,0,('7b-IncomeStatementYrs1-3'!G14- '7b-IncomeStatementYrs1-3'!E14)/'7b-IncomeStatementYrs1-3'!E14)</f>
        <v>0</v>
      </c>
      <c r="F15" s="325"/>
      <c r="G15" s="9"/>
    </row>
    <row r="16" spans="1:7" x14ac:dyDescent="0.35">
      <c r="A16" s="13"/>
      <c r="B16" s="320" t="s">
        <v>184</v>
      </c>
      <c r="C16" s="324">
        <f>IF('7b-IncomeStatementYrs1-3'!C14=0,0,'7b-IncomeStatementYrs1-3'!C22/'7b-IncomeStatementYrs1-3'!C14)</f>
        <v>0</v>
      </c>
      <c r="D16" s="324">
        <f>IF('7b-IncomeStatementYrs1-3'!E14=0,0,'7b-IncomeStatementYrs1-3'!E22/'7b-IncomeStatementYrs1-3'!E14)</f>
        <v>0</v>
      </c>
      <c r="E16" s="324">
        <f>IF('7b-IncomeStatementYrs1-3'!G14=0,0,'7b-IncomeStatementYrs1-3'!G22/'7b-IncomeStatementYrs1-3'!G14)</f>
        <v>0</v>
      </c>
      <c r="F16" s="325"/>
      <c r="G16" s="9"/>
    </row>
    <row r="17" spans="1:8" s="63" customFormat="1" x14ac:dyDescent="0.35">
      <c r="A17" s="13"/>
      <c r="B17" s="320" t="s">
        <v>185</v>
      </c>
      <c r="C17" s="324">
        <f>BreakevenAnalysis!C11</f>
        <v>0</v>
      </c>
      <c r="D17" s="324">
        <f>IF('7b-IncomeStatementYrs1-3'!E14=0,0,'7b-IncomeStatementYrs1-3'!E23/'7b-IncomeStatementYrs1-3'!E14)</f>
        <v>0</v>
      </c>
      <c r="E17" s="324">
        <f>IF('7b-IncomeStatementYrs1-3'!G14=0,0,'7b-IncomeStatementYrs1-3'!G23/'7b-IncomeStatementYrs1-3'!G14)</f>
        <v>0</v>
      </c>
      <c r="F17" s="325"/>
      <c r="G17" s="9"/>
    </row>
    <row r="18" spans="1:8" x14ac:dyDescent="0.35">
      <c r="A18" s="13"/>
      <c r="B18" s="320" t="s">
        <v>186</v>
      </c>
      <c r="C18" s="324">
        <f>IF('7a-IncomeStatementYear1'!O15=0,0,('7a-IncomeStatementYear1'!O25+'7a-IncomeStatementYear1'!O44)/'7a-IncomeStatementYear1'!O15)</f>
        <v>0</v>
      </c>
      <c r="D18" s="324">
        <f>IF('7b-IncomeStatementYrs1-3'!E14=0,0,('7b-IncomeStatementYrs1-3'!E24+'7b-IncomeStatementYrs1-3'!E43)/'7b-IncomeStatementYrs1-3'!E14)</f>
        <v>0</v>
      </c>
      <c r="E18" s="324">
        <f>IF('7b-IncomeStatementYrs1-3'!G14=0,0,('7b-IncomeStatementYrs1-3'!G24+'7b-IncomeStatementYrs1-3'!G43)/'7b-IncomeStatementYrs1-3'!G14)</f>
        <v>0</v>
      </c>
      <c r="F18" s="325"/>
      <c r="G18" s="9"/>
    </row>
    <row r="19" spans="1:8" x14ac:dyDescent="0.35">
      <c r="A19" s="13"/>
      <c r="B19" s="320" t="s">
        <v>187</v>
      </c>
      <c r="C19" s="324">
        <f>IF('7b-IncomeStatementYrs1-3'!C14=0,0,NetIncomeY1/'7b-IncomeStatementYrs1-3'!C14)</f>
        <v>0</v>
      </c>
      <c r="D19" s="324">
        <f>IF('7b-IncomeStatementYrs1-3'!E14=0,0,NetIncomeY2/'7b-IncomeStatementYrs1-3'!E14)</f>
        <v>0</v>
      </c>
      <c r="E19" s="324">
        <f>IF('7b-IncomeStatementYrs1-3'!G14=0,0,NetIncomeY3/'7b-IncomeStatementYrs1-3'!G14)</f>
        <v>0</v>
      </c>
      <c r="F19" s="325"/>
      <c r="G19" s="9"/>
    </row>
    <row r="20" spans="1:8" x14ac:dyDescent="0.35">
      <c r="A20" s="13"/>
      <c r="B20" s="320" t="s">
        <v>205</v>
      </c>
      <c r="C20" s="324">
        <f>IF('8-BalanceSheet'!D42=0,0, NetIncomeY1/'8-BalanceSheet'!D42)</f>
        <v>0</v>
      </c>
      <c r="D20" s="324">
        <f>IF('8-BalanceSheet'!E42=0,0, NetIncomeY2/'8-BalanceSheet'!E42)</f>
        <v>0</v>
      </c>
      <c r="E20" s="324">
        <f>IF('8-BalanceSheet'!F42=0,0, NetIncomeY3/'8-BalanceSheet'!F42)</f>
        <v>0</v>
      </c>
      <c r="F20" s="325"/>
      <c r="G20" s="9"/>
    </row>
    <row r="21" spans="1:8" x14ac:dyDescent="0.35">
      <c r="A21" s="13"/>
      <c r="B21" s="320" t="s">
        <v>188</v>
      </c>
      <c r="C21" s="324">
        <f>IF('8-BalanceSheet'!D26=0,0, NetIncomeY1/'8-BalanceSheet'!D26)</f>
        <v>0</v>
      </c>
      <c r="D21" s="324">
        <f>IF('8-BalanceSheet'!E26=0,0, NetIncomeY2/'8-BalanceSheet'!E26)</f>
        <v>0</v>
      </c>
      <c r="E21" s="324">
        <f>IF('8-BalanceSheet'!F26=0,0, NetIncomeY3/'8-BalanceSheet'!F26)</f>
        <v>0</v>
      </c>
      <c r="F21" s="325"/>
      <c r="G21" s="9"/>
    </row>
    <row r="22" spans="1:8" x14ac:dyDescent="0.35">
      <c r="A22" s="13"/>
      <c r="B22" s="320" t="s">
        <v>189</v>
      </c>
      <c r="C22" s="324">
        <f>IF('7b-IncomeStatementYrs1-3'!C14=0,0,'2b-PayrollYrs1-3'!C9/'7b-IncomeStatementYrs1-3'!C14)</f>
        <v>0</v>
      </c>
      <c r="D22" s="324">
        <f>IF('7b-IncomeStatementYrs1-3'!E14=0,0,'2b-PayrollYrs1-3'!E9/'7b-IncomeStatementYrs1-3'!E14)</f>
        <v>0</v>
      </c>
      <c r="E22" s="324">
        <f>IF('7b-IncomeStatementYrs1-3'!G14=0,0,'2b-PayrollYrs1-3'!G9/'7b-IncomeStatementYrs1-3'!G14)</f>
        <v>0</v>
      </c>
      <c r="F22" s="325"/>
      <c r="G22" s="9"/>
    </row>
    <row r="23" spans="1:8" x14ac:dyDescent="0.35">
      <c r="A23" s="13"/>
      <c r="B23" s="60" t="s">
        <v>190</v>
      </c>
      <c r="C23" s="323"/>
      <c r="D23" s="323"/>
      <c r="E23" s="323"/>
      <c r="F23" s="9"/>
      <c r="G23" s="9"/>
    </row>
    <row r="24" spans="1:8" s="318" customFormat="1" x14ac:dyDescent="0.35">
      <c r="A24" s="13"/>
      <c r="B24" s="320" t="s">
        <v>191</v>
      </c>
      <c r="C24" s="321">
        <f>IF('7b-IncomeStatementYrs1-3'!C14=0,0, '8-BalanceSheet'!D10/'7b-IncomeStatementYrs1-3'!C14 * 360)</f>
        <v>0</v>
      </c>
      <c r="D24" s="321">
        <f>IF('7b-IncomeStatementYrs1-3'!E14=0,0,'8-BalanceSheet'!E10/'7b-IncomeStatementYrs1-3'!E14)*360</f>
        <v>0</v>
      </c>
      <c r="E24" s="321">
        <f>IF('7b-IncomeStatementYrs1-3'!G14=0,0, '8-BalanceSheet'!F10/'7b-IncomeStatementYrs1-3'!G14 * 360)</f>
        <v>0</v>
      </c>
      <c r="F24" s="322"/>
      <c r="G24" s="9"/>
    </row>
    <row r="25" spans="1:8" s="63" customFormat="1" x14ac:dyDescent="0.35">
      <c r="A25" s="13"/>
      <c r="B25" s="320" t="s">
        <v>192</v>
      </c>
      <c r="C25" s="321">
        <f>IF('8-BalanceSheet'!D10=0,0,'7b-IncomeStatementYrs1-3'!C14/'8-BalanceSheet'!D10)</f>
        <v>0</v>
      </c>
      <c r="D25" s="321">
        <f>IF('8-BalanceSheet'!E10=0,0,'7b-IncomeStatementYrs1-3'!E14/'8-BalanceSheet'!E10)</f>
        <v>0</v>
      </c>
      <c r="E25" s="321">
        <f>IF('8-BalanceSheet'!F10=0,0,'7b-IncomeStatementYrs1-3'!G14/'8-BalanceSheet'!F10)</f>
        <v>0</v>
      </c>
      <c r="F25" s="322"/>
      <c r="G25" s="9"/>
    </row>
    <row r="26" spans="1:8" x14ac:dyDescent="0.35">
      <c r="A26" s="13"/>
      <c r="B26" s="320" t="s">
        <v>193</v>
      </c>
      <c r="C26" s="321">
        <f>IF('7b-IncomeStatementYrs1-3'!C22=0,0,'8-BalanceSheet'!D11/'7b-IncomeStatementYrs1-3'!C22*360)</f>
        <v>0</v>
      </c>
      <c r="D26" s="321">
        <f>IF('7b-IncomeStatementYrs1-3'!E22=0,0,'8-BalanceSheet'!E11/'7b-IncomeStatementYrs1-3'!E22*365)</f>
        <v>0</v>
      </c>
      <c r="E26" s="321">
        <f>IF('7b-IncomeStatementYrs1-3'!G22=0,0,'8-BalanceSheet'!F11/'7b-IncomeStatementYrs1-3'!G22*365)</f>
        <v>0</v>
      </c>
      <c r="F26" s="322"/>
      <c r="G26" s="9"/>
    </row>
    <row r="27" spans="1:8" x14ac:dyDescent="0.35">
      <c r="A27" s="13"/>
      <c r="B27" s="320" t="s">
        <v>194</v>
      </c>
      <c r="C27" s="321">
        <f>IF('8-BalanceSheet'!D11=0,0,'7b-IncomeStatementYrs1-3'!C22/'8-BalanceSheet'!D11)</f>
        <v>0</v>
      </c>
      <c r="D27" s="321">
        <f>IF('8-BalanceSheet'!E11=0,0,'7b-IncomeStatementYrs1-3'!E22/'8-BalanceSheet'!E11)</f>
        <v>0</v>
      </c>
      <c r="E27" s="321">
        <f>IF('8-BalanceSheet'!F11=0,0,'7b-IncomeStatementYrs1-3'!G22/'8-BalanceSheet'!F11)</f>
        <v>0</v>
      </c>
      <c r="F27" s="322"/>
      <c r="G27" s="9"/>
    </row>
    <row r="28" spans="1:8" s="318" customFormat="1" x14ac:dyDescent="0.35">
      <c r="A28" s="13"/>
      <c r="B28" s="320" t="s">
        <v>195</v>
      </c>
      <c r="C28" s="321">
        <f>IF('8-BalanceSheet'!D26=0,0,'7b-IncomeStatementYrs1-3'!C14/'8-BalanceSheet'!D26)</f>
        <v>0</v>
      </c>
      <c r="D28" s="321">
        <f>IF('8-BalanceSheet'!E26=0,0,'7b-IncomeStatementYrs1-3'!E14/'8-BalanceSheet'!E26)</f>
        <v>0</v>
      </c>
      <c r="E28" s="321">
        <f>IF('8-BalanceSheet'!F26=0,0,'7b-IncomeStatementYrs1-3'!G14/'8-BalanceSheet'!F26)</f>
        <v>0</v>
      </c>
      <c r="F28" s="322"/>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4"/>
      <c r="E3" s="175"/>
      <c r="F3" s="175"/>
      <c r="G3" s="175"/>
    </row>
    <row r="4" spans="1:8" s="63" customFormat="1" x14ac:dyDescent="0.35">
      <c r="B4" s="284" t="s">
        <v>130</v>
      </c>
      <c r="C4" s="621" t="s">
        <v>131</v>
      </c>
      <c r="D4" s="621"/>
    </row>
    <row r="5" spans="1:8" s="63" customFormat="1" x14ac:dyDescent="0.35">
      <c r="A5" s="21"/>
      <c r="B5" s="203" t="str">
        <f>IF(ISBLANK(Directions!C6), "Owner", Directions!C6)</f>
        <v>Owner</v>
      </c>
      <c r="C5" s="622" t="str">
        <f>IF(ISBLANK(Directions!D6), "Company 1", Directions!D6)</f>
        <v>Company 1</v>
      </c>
      <c r="D5" s="622"/>
      <c r="E5" s="22"/>
      <c r="F5" s="22"/>
      <c r="G5" s="22"/>
      <c r="H5" s="22"/>
    </row>
    <row r="6" spans="1:8" s="63" customFormat="1" x14ac:dyDescent="0.35">
      <c r="A6" s="13"/>
      <c r="B6" s="13"/>
      <c r="C6" s="12"/>
      <c r="D6" s="12"/>
      <c r="E6" s="22"/>
      <c r="F6" s="22"/>
      <c r="G6" s="22"/>
      <c r="H6" s="22"/>
    </row>
    <row r="7" spans="1:8" ht="16.5" thickBot="1" x14ac:dyDescent="0.4">
      <c r="B7" s="411" t="s">
        <v>61</v>
      </c>
      <c r="C7" s="411" t="s">
        <v>59</v>
      </c>
      <c r="D7" s="411" t="s">
        <v>60</v>
      </c>
      <c r="E7" s="14"/>
      <c r="F7" s="14"/>
      <c r="G7" s="12"/>
      <c r="H7" s="14"/>
    </row>
    <row r="8" spans="1:8" ht="16.5" thickTop="1" x14ac:dyDescent="0.35">
      <c r="A8" s="13"/>
      <c r="B8" s="388" t="s">
        <v>62</v>
      </c>
      <c r="C8" s="452">
        <f>IF('1-StartingPoint'!D42=0,0,'1-StartingPoint'!D34/'1-StartingPoint'!C31)</f>
        <v>0</v>
      </c>
      <c r="D8" s="453"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19"/>
      <c r="D10" s="17"/>
      <c r="E10" s="15"/>
      <c r="F10" s="15"/>
      <c r="G10" s="12"/>
      <c r="H10" s="12"/>
    </row>
    <row r="11" spans="1:8" ht="16.5" thickBot="1" x14ac:dyDescent="0.4">
      <c r="A11" s="13"/>
      <c r="B11" s="411" t="s">
        <v>64</v>
      </c>
      <c r="C11" s="411" t="s">
        <v>59</v>
      </c>
      <c r="D11" s="411" t="s">
        <v>60</v>
      </c>
      <c r="E11" s="15"/>
      <c r="F11" s="15"/>
      <c r="G11" s="12"/>
      <c r="H11" s="12"/>
    </row>
    <row r="12" spans="1:8" ht="16.5" thickTop="1" x14ac:dyDescent="0.35">
      <c r="A12" s="13"/>
      <c r="B12" s="388" t="s">
        <v>65</v>
      </c>
      <c r="C12" s="452">
        <f>'1-StartingPoint'!E37</f>
        <v>0.09</v>
      </c>
      <c r="D12" s="454"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19">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1" t="s">
        <v>69</v>
      </c>
      <c r="C18" s="411" t="s">
        <v>59</v>
      </c>
      <c r="D18" s="411" t="s">
        <v>60</v>
      </c>
      <c r="E18" s="16"/>
      <c r="F18" s="16"/>
      <c r="G18" s="12"/>
      <c r="H18" s="12"/>
    </row>
    <row r="19" spans="1:8" ht="16.5" thickTop="1" x14ac:dyDescent="0.35">
      <c r="A19" s="13"/>
      <c r="B19" s="388" t="s">
        <v>70</v>
      </c>
      <c r="C19" s="452">
        <f>BreakevenAnalysis!C11</f>
        <v>0</v>
      </c>
      <c r="D19" s="455" t="str">
        <f>IF(C19&lt;0.2,"Gross margin percentage seems very low","Gross margin percentage seems reasonable")</f>
        <v>Gross margin percentage seems very low</v>
      </c>
      <c r="E19" s="16"/>
      <c r="F19" s="16"/>
      <c r="G19" s="12"/>
      <c r="H19" s="12"/>
    </row>
    <row r="20" spans="1:8" x14ac:dyDescent="0.35">
      <c r="A20" s="13"/>
      <c r="B20" s="9" t="s">
        <v>71</v>
      </c>
      <c r="C20" s="328">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28">
        <f>NetIncomeY1</f>
        <v>0</v>
      </c>
      <c r="D23" s="19" t="str">
        <f>IF(C23&lt;=0,"The business is not showing a profit","The business is showing a profit")</f>
        <v>The business is not showing a profit</v>
      </c>
      <c r="E23" s="16"/>
      <c r="F23" s="16"/>
      <c r="G23" s="12"/>
      <c r="H23" s="12"/>
    </row>
    <row r="24" spans="1:8" s="318"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1" t="s">
        <v>76</v>
      </c>
      <c r="C26" s="411" t="s">
        <v>59</v>
      </c>
      <c r="D26" s="411" t="s">
        <v>60</v>
      </c>
      <c r="E26" s="16"/>
      <c r="F26" s="16"/>
      <c r="G26" s="12"/>
      <c r="H26" s="12"/>
    </row>
    <row r="27" spans="1:8" ht="16.5" thickTop="1" x14ac:dyDescent="0.35">
      <c r="A27" s="13"/>
      <c r="B27" s="388" t="s">
        <v>77</v>
      </c>
      <c r="C27" s="456">
        <f>'6a-CashFlowYear1'!O32</f>
        <v>0</v>
      </c>
      <c r="D27" s="455"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18"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1" t="s">
        <v>79</v>
      </c>
      <c r="C31" s="411" t="s">
        <v>59</v>
      </c>
      <c r="D31" s="411" t="s">
        <v>60</v>
      </c>
      <c r="E31" s="16"/>
      <c r="F31" s="16"/>
      <c r="G31" s="12"/>
      <c r="H31" s="12"/>
    </row>
    <row r="32" spans="1:8" ht="16.5" thickTop="1" x14ac:dyDescent="0.35">
      <c r="A32" s="13"/>
      <c r="B32" s="388" t="s">
        <v>313</v>
      </c>
      <c r="C32" s="457">
        <f>'8-BalanceSheet'!D45</f>
        <v>0</v>
      </c>
      <c r="D32" s="455" t="str">
        <f>IF(C32&lt;&gt;0,"The balance sheet is not in balance","The balance sheet does balance")</f>
        <v>The balance sheet does balance</v>
      </c>
      <c r="E32" s="16"/>
      <c r="F32" s="16"/>
      <c r="G32" s="12"/>
      <c r="H32" s="12"/>
    </row>
    <row r="33" spans="1:8" s="318"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1" t="s">
        <v>57</v>
      </c>
      <c r="C35" s="411" t="s">
        <v>59</v>
      </c>
      <c r="D35" s="411" t="s">
        <v>60</v>
      </c>
      <c r="E35" s="16"/>
      <c r="F35" s="16"/>
      <c r="G35" s="12"/>
      <c r="H35" s="12"/>
    </row>
    <row r="36" spans="1:8" ht="16.5" thickTop="1" x14ac:dyDescent="0.35">
      <c r="A36" s="13"/>
      <c r="B36" s="388" t="s">
        <v>314</v>
      </c>
      <c r="C36" s="457">
        <f>'7b-IncomeStatementYrs1-3'!C14-BreakevenAnalysis!C19</f>
        <v>0</v>
      </c>
      <c r="D36" s="455"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0" customWidth="1"/>
    <col min="10" max="16384" width="8.85546875" style="251"/>
  </cols>
  <sheetData>
    <row r="1" spans="1:9" x14ac:dyDescent="0.35">
      <c r="B1" s="246"/>
      <c r="C1" s="246"/>
      <c r="G1" s="251"/>
      <c r="H1" s="251"/>
      <c r="I1" s="251"/>
    </row>
    <row r="2" spans="1:9" x14ac:dyDescent="0.35">
      <c r="A2" s="100"/>
      <c r="B2" s="284" t="s">
        <v>132</v>
      </c>
      <c r="C2" s="285"/>
      <c r="G2" s="251"/>
      <c r="H2" s="251"/>
      <c r="I2" s="251"/>
    </row>
    <row r="3" spans="1:9" x14ac:dyDescent="0.35">
      <c r="A3" s="100"/>
      <c r="B3" s="285"/>
      <c r="C3" s="285"/>
      <c r="G3" s="251"/>
      <c r="H3" s="251"/>
      <c r="I3" s="251"/>
    </row>
    <row r="4" spans="1:9" ht="15" customHeight="1" x14ac:dyDescent="0.35">
      <c r="A4" s="100"/>
      <c r="B4" s="284" t="s">
        <v>130</v>
      </c>
      <c r="C4" s="284" t="s">
        <v>131</v>
      </c>
      <c r="H4" s="251"/>
      <c r="I4" s="251"/>
    </row>
    <row r="5" spans="1:9" x14ac:dyDescent="0.35">
      <c r="A5" s="100"/>
      <c r="B5" s="203" t="str">
        <f>IF(ISBLANK(Directions!C6), "Owner", Directions!C6)</f>
        <v>Owner</v>
      </c>
      <c r="C5" s="203" t="str">
        <f>IF(ISBLANK(Directions!D6), "Company 1", Directions!D6)</f>
        <v>Company 1</v>
      </c>
      <c r="H5" s="326"/>
      <c r="I5" s="326"/>
    </row>
    <row r="6" spans="1:9" ht="15.75" customHeight="1" x14ac:dyDescent="0.35">
      <c r="B6" s="286"/>
      <c r="C6" s="286"/>
      <c r="H6" s="326"/>
      <c r="I6" s="326"/>
    </row>
    <row r="7" spans="1:9" ht="16.5" thickBot="1" x14ac:dyDescent="0.4">
      <c r="B7" s="613" t="s">
        <v>307</v>
      </c>
      <c r="C7" s="613"/>
      <c r="F7" s="326"/>
      <c r="G7" s="326"/>
      <c r="H7" s="326"/>
      <c r="I7" s="326"/>
    </row>
    <row r="8" spans="1:9" ht="16.5" thickTop="1" x14ac:dyDescent="0.35">
      <c r="B8" s="143" t="s">
        <v>117</v>
      </c>
      <c r="C8" s="458" t="s">
        <v>118</v>
      </c>
      <c r="G8" s="251"/>
      <c r="H8" s="251"/>
      <c r="I8" s="251"/>
    </row>
    <row r="9" spans="1:9" x14ac:dyDescent="0.35">
      <c r="B9" s="130" t="s">
        <v>220</v>
      </c>
      <c r="C9" s="292" t="s">
        <v>219</v>
      </c>
      <c r="G9" s="251"/>
      <c r="H9" s="251"/>
      <c r="I9" s="251"/>
    </row>
    <row r="10" spans="1:9" x14ac:dyDescent="0.35">
      <c r="B10" s="291" t="s">
        <v>115</v>
      </c>
      <c r="C10" s="287"/>
      <c r="G10" s="251"/>
      <c r="H10" s="251"/>
      <c r="I10" s="251"/>
    </row>
    <row r="11" spans="1:9" x14ac:dyDescent="0.35">
      <c r="B11" s="291" t="s">
        <v>112</v>
      </c>
      <c r="C11" s="287"/>
      <c r="G11" s="251"/>
      <c r="H11" s="251"/>
      <c r="I11" s="251"/>
    </row>
    <row r="12" spans="1:9" x14ac:dyDescent="0.35">
      <c r="B12" s="291" t="s">
        <v>113</v>
      </c>
      <c r="C12" s="287"/>
      <c r="G12" s="251"/>
      <c r="H12" s="251"/>
      <c r="I12" s="251"/>
    </row>
    <row r="13" spans="1:9" x14ac:dyDescent="0.35">
      <c r="B13" s="291" t="s">
        <v>114</v>
      </c>
      <c r="C13" s="287"/>
      <c r="G13" s="251"/>
      <c r="H13" s="251"/>
      <c r="I13" s="251"/>
    </row>
    <row r="14" spans="1:9" x14ac:dyDescent="0.35">
      <c r="B14" s="288" t="s">
        <v>103</v>
      </c>
      <c r="C14" s="82">
        <f>SUM(C10:C13)</f>
        <v>0</v>
      </c>
      <c r="G14" s="251"/>
      <c r="H14" s="251"/>
      <c r="I14" s="251"/>
    </row>
    <row r="15" spans="1:9" x14ac:dyDescent="0.35">
      <c r="B15" s="291" t="s">
        <v>116</v>
      </c>
      <c r="C15" s="208"/>
      <c r="G15" s="251"/>
      <c r="H15" s="251"/>
      <c r="I15" s="251"/>
    </row>
    <row r="16" spans="1:9" x14ac:dyDescent="0.35">
      <c r="B16" s="293" t="s">
        <v>102</v>
      </c>
      <c r="C16" s="48" t="str">
        <f>IF(C15&gt;0,C14/C15,"Please enter all information.")</f>
        <v>Please enter all information.</v>
      </c>
      <c r="G16" s="251"/>
      <c r="H16" s="251"/>
      <c r="I16" s="251"/>
    </row>
    <row r="17" spans="2:9" s="246" customFormat="1" x14ac:dyDescent="0.35">
      <c r="B17" s="289"/>
      <c r="C17" s="96"/>
    </row>
    <row r="18" spans="2:9" s="246" customFormat="1" ht="16.5" thickBot="1" x14ac:dyDescent="0.4">
      <c r="B18" s="613" t="s">
        <v>308</v>
      </c>
      <c r="C18" s="613"/>
    </row>
    <row r="19" spans="2:9" ht="16.5" thickTop="1" x14ac:dyDescent="0.35">
      <c r="B19" s="143" t="s">
        <v>117</v>
      </c>
      <c r="C19" s="458" t="s">
        <v>118</v>
      </c>
      <c r="G19" s="251"/>
      <c r="H19" s="251"/>
      <c r="I19" s="251"/>
    </row>
    <row r="20" spans="2:9" x14ac:dyDescent="0.35">
      <c r="B20" s="130" t="s">
        <v>220</v>
      </c>
      <c r="C20" s="292" t="s">
        <v>129</v>
      </c>
      <c r="G20" s="251"/>
      <c r="H20" s="251"/>
      <c r="I20" s="251"/>
    </row>
    <row r="21" spans="2:9" x14ac:dyDescent="0.35">
      <c r="B21" s="291" t="s">
        <v>221</v>
      </c>
      <c r="C21" s="287"/>
      <c r="G21" s="251"/>
      <c r="H21" s="251"/>
      <c r="I21" s="251"/>
    </row>
    <row r="22" spans="2:9" x14ac:dyDescent="0.35">
      <c r="B22" s="291" t="s">
        <v>222</v>
      </c>
      <c r="C22" s="287"/>
      <c r="G22" s="251"/>
      <c r="H22" s="251"/>
      <c r="I22" s="251"/>
    </row>
    <row r="23" spans="2:9" ht="31.5" x14ac:dyDescent="0.35">
      <c r="B23" s="291" t="s">
        <v>127</v>
      </c>
      <c r="C23" s="287"/>
      <c r="G23" s="251"/>
      <c r="H23" s="251"/>
      <c r="I23" s="251"/>
    </row>
    <row r="24" spans="2:9" x14ac:dyDescent="0.35">
      <c r="B24" s="288" t="s">
        <v>104</v>
      </c>
      <c r="C24" s="82">
        <f>SUM(C21:C23)</f>
        <v>0</v>
      </c>
      <c r="G24" s="251"/>
      <c r="H24" s="251"/>
      <c r="I24" s="251"/>
    </row>
    <row r="25" spans="2:9" x14ac:dyDescent="0.35">
      <c r="B25" s="291" t="s">
        <v>143</v>
      </c>
      <c r="C25" s="208"/>
      <c r="G25" s="251"/>
      <c r="H25" s="251"/>
      <c r="I25" s="251"/>
    </row>
    <row r="26" spans="2:9" x14ac:dyDescent="0.35">
      <c r="B26" s="293"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3" t="s">
        <v>244</v>
      </c>
      <c r="D29" s="623"/>
      <c r="E29" s="623"/>
      <c r="G29" s="251"/>
      <c r="H29" s="251"/>
      <c r="I29" s="251"/>
    </row>
    <row r="30" spans="2:9" x14ac:dyDescent="0.35">
      <c r="C30" s="623"/>
      <c r="D30" s="623"/>
      <c r="E30" s="623"/>
      <c r="G30" s="251"/>
      <c r="H30" s="251"/>
      <c r="I30" s="251"/>
    </row>
    <row r="31" spans="2:9" x14ac:dyDescent="0.35">
      <c r="C31" s="623"/>
      <c r="D31" s="623"/>
      <c r="E31" s="623"/>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9966"/>
    <pageSetUpPr autoPageBreaks="0"/>
  </sheetPr>
  <dimension ref="B2:Q159"/>
  <sheetViews>
    <sheetView topLeftCell="A91" zoomScaleNormal="100" zoomScaleSheetLayoutView="40" zoomScalePageLayoutView="70" workbookViewId="0">
      <selection activeCell="D118" sqref="D118"/>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4" t="s">
        <v>246</v>
      </c>
      <c r="C2" s="624"/>
      <c r="D2" s="624"/>
      <c r="E2" s="624"/>
    </row>
    <row r="3" spans="2:17" x14ac:dyDescent="0.35">
      <c r="B3" s="294"/>
      <c r="C3" s="63"/>
    </row>
    <row r="4" spans="2:17" x14ac:dyDescent="0.35">
      <c r="B4" s="284" t="s">
        <v>130</v>
      </c>
      <c r="C4" s="295" t="s">
        <v>131</v>
      </c>
      <c r="E4" s="625" t="s">
        <v>245</v>
      </c>
      <c r="F4" s="625"/>
      <c r="G4" s="625"/>
    </row>
    <row r="5" spans="2:17" x14ac:dyDescent="0.35">
      <c r="B5" s="203" t="str">
        <f>IF(ISBLANK(Directions!C6), "Owner", Directions!C6)</f>
        <v>Owner</v>
      </c>
      <c r="C5" s="296" t="str">
        <f>IF(ISBLANK(Directions!D6), "Company 1", Directions!D6)</f>
        <v>Company 1</v>
      </c>
      <c r="E5" s="625"/>
      <c r="F5" s="625"/>
      <c r="G5" s="625"/>
    </row>
    <row r="6" spans="2:17" x14ac:dyDescent="0.35">
      <c r="E6" s="625"/>
      <c r="F6" s="625"/>
      <c r="G6" s="625"/>
    </row>
    <row r="8" spans="2:17" ht="16.5" thickBot="1" x14ac:dyDescent="0.4">
      <c r="B8" s="613" t="s">
        <v>54</v>
      </c>
      <c r="C8" s="613"/>
      <c r="D8" s="7"/>
      <c r="E8" s="7"/>
      <c r="F8" s="7"/>
      <c r="G8" s="7"/>
      <c r="H8" s="7"/>
      <c r="I8" s="7"/>
      <c r="J8" s="7"/>
      <c r="K8" s="7"/>
      <c r="L8" s="7"/>
      <c r="M8" s="7"/>
      <c r="N8" s="7"/>
      <c r="O8" s="7"/>
      <c r="P8" s="7"/>
    </row>
    <row r="9" spans="2:17" ht="16.5" thickTop="1" x14ac:dyDescent="0.35">
      <c r="B9" s="409" t="s">
        <v>163</v>
      </c>
      <c r="C9" s="459">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0">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0">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0">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0">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0">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0">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3" t="s">
        <v>55</v>
      </c>
      <c r="C28" s="613"/>
      <c r="D28" s="22"/>
      <c r="E28" s="22"/>
      <c r="F28" s="22"/>
      <c r="G28" s="22"/>
      <c r="H28" s="22"/>
      <c r="I28" s="22"/>
      <c r="J28" s="22"/>
      <c r="K28" s="22"/>
      <c r="L28" s="22"/>
      <c r="M28" s="22"/>
      <c r="N28" s="22"/>
      <c r="O28" s="22"/>
      <c r="P28" s="22"/>
      <c r="Q28" s="22"/>
    </row>
    <row r="29" spans="2:17" ht="16.5" thickTop="1" x14ac:dyDescent="0.35">
      <c r="B29" s="179" t="s">
        <v>163</v>
      </c>
      <c r="C29" s="460">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0">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0">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0">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0">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0">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0">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3" t="s">
        <v>146</v>
      </c>
      <c r="C48" s="613"/>
      <c r="D48" s="22"/>
      <c r="E48" s="22"/>
      <c r="F48" s="22"/>
      <c r="G48" s="22"/>
      <c r="H48" s="22"/>
      <c r="I48" s="22"/>
      <c r="J48" s="22"/>
      <c r="K48" s="22"/>
      <c r="L48" s="22"/>
      <c r="M48" s="22"/>
      <c r="N48" s="22"/>
      <c r="O48" s="22"/>
      <c r="P48" s="22"/>
      <c r="Q48" s="22"/>
    </row>
    <row r="49" spans="2:17" ht="16.5" thickTop="1" x14ac:dyDescent="0.35">
      <c r="B49" s="179" t="s">
        <v>163</v>
      </c>
      <c r="C49" s="460">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0">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0">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0">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0">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0">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0">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3" t="s">
        <v>147</v>
      </c>
      <c r="C68" s="613"/>
      <c r="D68" s="22"/>
      <c r="E68" s="22"/>
      <c r="F68" s="22"/>
      <c r="G68" s="22"/>
      <c r="H68" s="22"/>
      <c r="I68" s="22"/>
      <c r="J68" s="22"/>
      <c r="K68" s="22"/>
      <c r="L68" s="22"/>
      <c r="M68" s="22"/>
      <c r="N68" s="22"/>
      <c r="O68" s="22"/>
      <c r="P68" s="22"/>
      <c r="Q68" s="22"/>
    </row>
    <row r="69" spans="2:17" ht="16.5" thickTop="1" x14ac:dyDescent="0.35">
      <c r="B69" s="179" t="s">
        <v>163</v>
      </c>
      <c r="C69" s="460">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0">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0">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0">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0">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0">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0">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3" t="s">
        <v>148</v>
      </c>
      <c r="C88" s="613"/>
      <c r="D88" s="22"/>
      <c r="E88" s="22"/>
      <c r="F88" s="22"/>
      <c r="G88" s="22"/>
      <c r="H88" s="22"/>
      <c r="I88" s="22"/>
      <c r="J88" s="22"/>
      <c r="K88" s="22"/>
      <c r="L88" s="22"/>
      <c r="M88" s="22"/>
      <c r="N88" s="22"/>
      <c r="O88" s="22"/>
      <c r="P88" s="22"/>
      <c r="Q88" s="22"/>
    </row>
    <row r="89" spans="2:17" ht="16.5" thickTop="1" x14ac:dyDescent="0.35">
      <c r="B89" s="179" t="s">
        <v>163</v>
      </c>
      <c r="C89" s="461">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0">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0">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0">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0">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0">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0">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3" t="s">
        <v>31</v>
      </c>
      <c r="C108" s="613"/>
      <c r="D108" s="22"/>
      <c r="E108" s="22"/>
      <c r="F108" s="22"/>
      <c r="G108" s="22"/>
      <c r="H108" s="22"/>
      <c r="I108" s="22"/>
      <c r="J108" s="22"/>
      <c r="K108" s="22"/>
      <c r="L108" s="22"/>
      <c r="M108" s="22"/>
      <c r="N108" s="22"/>
      <c r="O108" s="22"/>
      <c r="P108" s="12"/>
      <c r="Q108" s="12"/>
    </row>
    <row r="109" spans="2:17" ht="16.5" thickTop="1" x14ac:dyDescent="0.35">
      <c r="B109" s="462" t="str">
        <f>'1-StartingPoint'!B10</f>
        <v>Real Estate-Buildings</v>
      </c>
      <c r="C109" s="463">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1">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1">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1">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1">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1">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0">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0">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0">
        <f t="shared" si="17"/>
        <v>0</v>
      </c>
      <c r="P121" s="22"/>
      <c r="Q121" s="22"/>
    </row>
    <row r="122" spans="2:17" x14ac:dyDescent="0.35">
      <c r="B122" s="60" t="s">
        <v>248</v>
      </c>
      <c r="C122" s="57">
        <f>('4-AdditionalInputs'!$Q$29/'4-AdditionalInputs'!$C$29/12)+('4-AdditionalInputs'!$Q$30/'4-AdditionalInputs'!$C$30/12)+('4-AdditionalInputs'!$Q$31/'4-AdditionalInputs'!$C$31/12)+('4-AdditionalInputs'!$Q$32/'4-AdditionalInputs'!$C$32/12)+('4-AdditionalInputs'!$Q$33/'4-AdditionalInputs'!$C$33/12)+('4-AdditionalInputs'!$Q$34/'4-AdditionalInputs'!$C$34/12)</f>
        <v>0</v>
      </c>
      <c r="D122" s="57">
        <f>('4-AdditionalInputs'!$Q$29/'4-AdditionalInputs'!$C$29/12)+('4-AdditionalInputs'!$Q$30/'4-AdditionalInputs'!$C$30/12)+('4-AdditionalInputs'!$Q$31/'4-AdditionalInputs'!$C$31/12)+('4-AdditionalInputs'!$Q$32/'4-AdditionalInputs'!$C$32/12)+('4-AdditionalInputs'!$Q$33/'4-AdditionalInputs'!$C$33/12)+('4-AdditionalInputs'!$Q$34/'4-AdditionalInputs'!$C$34/12)</f>
        <v>0</v>
      </c>
      <c r="E122" s="57">
        <f>('4-AdditionalInputs'!$Q$29/'4-AdditionalInputs'!$C$29/12)+('4-AdditionalInputs'!$Q$30/'4-AdditionalInputs'!$C$30/12)+('4-AdditionalInputs'!$Q$31/'4-AdditionalInputs'!$C$31/12)+('4-AdditionalInputs'!$Q$32/'4-AdditionalInputs'!$C$32/12)+('4-AdditionalInputs'!$Q$33/'4-AdditionalInputs'!$C$33/12)+('4-AdditionalInputs'!$Q$34/'4-AdditionalInputs'!$C$34/12)</f>
        <v>0</v>
      </c>
      <c r="F122" s="57">
        <f>('4-AdditionalInputs'!$Q$29/'4-AdditionalInputs'!$C$29/12)+('4-AdditionalInputs'!$Q$30/'4-AdditionalInputs'!$C$30/12)+('4-AdditionalInputs'!$Q$31/'4-AdditionalInputs'!$C$31/12)+('4-AdditionalInputs'!$Q$32/'4-AdditionalInputs'!$C$32/12)+('4-AdditionalInputs'!$Q$33/'4-AdditionalInputs'!$C$33/12)+('4-AdditionalInputs'!$Q$34/'4-AdditionalInputs'!$C$34/12)</f>
        <v>0</v>
      </c>
      <c r="G122" s="57">
        <f>('4-AdditionalInputs'!$Q$29/'4-AdditionalInputs'!$C$29/12)+('4-AdditionalInputs'!$Q$30/'4-AdditionalInputs'!$C$30/12)+('4-AdditionalInputs'!$Q$31/'4-AdditionalInputs'!$C$31/12)+('4-AdditionalInputs'!$Q$32/'4-AdditionalInputs'!$C$32/12)+('4-AdditionalInputs'!$Q$33/'4-AdditionalInputs'!$C$33/12)+('4-AdditionalInputs'!$Q$34/'4-AdditionalInputs'!$C$34/12)</f>
        <v>0</v>
      </c>
      <c r="H122" s="57">
        <f>('4-AdditionalInputs'!$Q$29/'4-AdditionalInputs'!$C$29/12)+('4-AdditionalInputs'!$Q$30/'4-AdditionalInputs'!$C$30/12)+('4-AdditionalInputs'!$Q$31/'4-AdditionalInputs'!$C$31/12)+('4-AdditionalInputs'!$Q$32/'4-AdditionalInputs'!$C$32/12)+('4-AdditionalInputs'!$Q$33/'4-AdditionalInputs'!$C$33/12)+('4-AdditionalInputs'!$Q$34/'4-AdditionalInputs'!$C$34/12)</f>
        <v>0</v>
      </c>
      <c r="I122" s="57">
        <f>('4-AdditionalInputs'!$Q$29/'4-AdditionalInputs'!$C$29/12)+('4-AdditionalInputs'!$Q$30/'4-AdditionalInputs'!$C$30/12)+('4-AdditionalInputs'!$Q$31/'4-AdditionalInputs'!$C$31/12)+('4-AdditionalInputs'!$Q$32/'4-AdditionalInputs'!$C$32/12)+('4-AdditionalInputs'!$Q$33/'4-AdditionalInputs'!$C$33/12)+('4-AdditionalInputs'!$Q$34/'4-AdditionalInputs'!$C$34/12)</f>
        <v>0</v>
      </c>
      <c r="J122" s="57">
        <f>('4-AdditionalInputs'!$Q$29/'4-AdditionalInputs'!$C$29/12)+('4-AdditionalInputs'!$Q$30/'4-AdditionalInputs'!$C$30/12)+('4-AdditionalInputs'!$Q$31/'4-AdditionalInputs'!$C$31/12)+('4-AdditionalInputs'!$Q$32/'4-AdditionalInputs'!$C$32/12)+('4-AdditionalInputs'!$Q$33/'4-AdditionalInputs'!$C$33/12)+('4-AdditionalInputs'!$Q$34/'4-AdditionalInputs'!$C$34/12)</f>
        <v>0</v>
      </c>
      <c r="K122" s="57">
        <f>('4-AdditionalInputs'!$Q$29/'4-AdditionalInputs'!$C$29/12)+('4-AdditionalInputs'!$Q$30/'4-AdditionalInputs'!$C$30/12)+('4-AdditionalInputs'!$Q$31/'4-AdditionalInputs'!$C$31/12)+('4-AdditionalInputs'!$Q$32/'4-AdditionalInputs'!$C$32/12)+('4-AdditionalInputs'!$Q$33/'4-AdditionalInputs'!$C$33/12)+('4-AdditionalInputs'!$Q$34/'4-AdditionalInputs'!$C$34/12)</f>
        <v>0</v>
      </c>
      <c r="L122" s="57">
        <f>('4-AdditionalInputs'!$Q$29/'4-AdditionalInputs'!$C$29/12)+('4-AdditionalInputs'!$Q$30/'4-AdditionalInputs'!$C$30/12)+('4-AdditionalInputs'!$Q$31/'4-AdditionalInputs'!$C$31/12)+('4-AdditionalInputs'!$Q$32/'4-AdditionalInputs'!$C$32/12)+('4-AdditionalInputs'!$Q$33/'4-AdditionalInputs'!$C$33/12)+('4-AdditionalInputs'!$Q$34/'4-AdditionalInputs'!$C$34/12)</f>
        <v>0</v>
      </c>
      <c r="M122" s="57">
        <f>('4-AdditionalInputs'!$Q$29/'4-AdditionalInputs'!$C$29/12)+('4-AdditionalInputs'!$Q$30/'4-AdditionalInputs'!$C$30/12)+('4-AdditionalInputs'!$Q$31/'4-AdditionalInputs'!$C$31/12)+('4-AdditionalInputs'!$Q$32/'4-AdditionalInputs'!$C$32/12)+('4-AdditionalInputs'!$Q$33/'4-AdditionalInputs'!$C$33/12)+('4-AdditionalInputs'!$Q$34/'4-AdditionalInputs'!$C$34/12)</f>
        <v>0</v>
      </c>
      <c r="N122" s="57">
        <f>('4-AdditionalInputs'!$Q$29/'4-AdditionalInputs'!$C$29/12)+('4-AdditionalInputs'!$Q$30/'4-AdditionalInputs'!$C$30/12)+('4-AdditionalInputs'!$Q$31/'4-AdditionalInputs'!$C$31/12)+('4-AdditionalInputs'!$Q$32/'4-AdditionalInputs'!$C$32/12)+('4-AdditionalInputs'!$Q$33/'4-AdditionalInputs'!$C$33/12)+('4-AdditionalInputs'!$Q$34/'4-AdditionalInputs'!$C$34/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0">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0">
        <f t="shared" si="17"/>
        <v>0</v>
      </c>
      <c r="P125" s="22"/>
      <c r="Q125" s="22"/>
    </row>
    <row r="126" spans="2:17" x14ac:dyDescent="0.35">
      <c r="B126" s="60" t="s">
        <v>248</v>
      </c>
      <c r="C126" s="57">
        <f>('4-AdditionalInputs'!$R$29/'4-AdditionalInputs'!$C$29/12)+('4-AdditionalInputs'!$R$30/'4-AdditionalInputs'!$C$30/12)+('4-AdditionalInputs'!$R$31/'4-AdditionalInputs'!$C$31/12)+('4-AdditionalInputs'!$R$32/'4-AdditionalInputs'!$C$32/12)+('4-AdditionalInputs'!$R$33/'4-AdditionalInputs'!$C$33/12)+('4-AdditionalInputs'!$R$34/'4-AdditionalInputs'!$C$34/12)</f>
        <v>0</v>
      </c>
      <c r="D126" s="57">
        <f>('4-AdditionalInputs'!$R$29/'4-AdditionalInputs'!$C$29/12)+('4-AdditionalInputs'!$R$30/'4-AdditionalInputs'!$C$30/12)+('4-AdditionalInputs'!$R$31/'4-AdditionalInputs'!$C$31/12)+('4-AdditionalInputs'!$R$32/'4-AdditionalInputs'!$C$32/12)+('4-AdditionalInputs'!$R$33/'4-AdditionalInputs'!$C$33/12)+('4-AdditionalInputs'!$R$34/'4-AdditionalInputs'!$C$34/12)</f>
        <v>0</v>
      </c>
      <c r="E126" s="57">
        <f>('4-AdditionalInputs'!$R$29/'4-AdditionalInputs'!$C$29/12)+('4-AdditionalInputs'!$R$30/'4-AdditionalInputs'!$C$30/12)+('4-AdditionalInputs'!$R$31/'4-AdditionalInputs'!$C$31/12)+('4-AdditionalInputs'!$R$32/'4-AdditionalInputs'!$C$32/12)+('4-AdditionalInputs'!$R$33/'4-AdditionalInputs'!$C$33/12)+('4-AdditionalInputs'!$R$34/'4-AdditionalInputs'!$C$34/12)</f>
        <v>0</v>
      </c>
      <c r="F126" s="57">
        <f>('4-AdditionalInputs'!$R$29/'4-AdditionalInputs'!$C$29/12)+('4-AdditionalInputs'!$R$30/'4-AdditionalInputs'!$C$30/12)+('4-AdditionalInputs'!$R$31/'4-AdditionalInputs'!$C$31/12)+('4-AdditionalInputs'!$R$32/'4-AdditionalInputs'!$C$32/12)+('4-AdditionalInputs'!$R$33/'4-AdditionalInputs'!$C$33/12)+('4-AdditionalInputs'!$R$34/'4-AdditionalInputs'!$C$34/12)</f>
        <v>0</v>
      </c>
      <c r="G126" s="57">
        <f>('4-AdditionalInputs'!$R$29/'4-AdditionalInputs'!$C$29/12)+('4-AdditionalInputs'!$R$30/'4-AdditionalInputs'!$C$30/12)+('4-AdditionalInputs'!$R$31/'4-AdditionalInputs'!$C$31/12)+('4-AdditionalInputs'!$R$32/'4-AdditionalInputs'!$C$32/12)+('4-AdditionalInputs'!$R$33/'4-AdditionalInputs'!$C$33/12)+('4-AdditionalInputs'!$R$34/'4-AdditionalInputs'!$C$34/12)</f>
        <v>0</v>
      </c>
      <c r="H126" s="57">
        <f>('4-AdditionalInputs'!$R$29/'4-AdditionalInputs'!$C$29/12)+('4-AdditionalInputs'!$R$30/'4-AdditionalInputs'!$C$30/12)+('4-AdditionalInputs'!$R$31/'4-AdditionalInputs'!$C$31/12)+('4-AdditionalInputs'!$R$32/'4-AdditionalInputs'!$C$32/12)+('4-AdditionalInputs'!$R$33/'4-AdditionalInputs'!$C$33/12)+('4-AdditionalInputs'!$R$34/'4-AdditionalInputs'!$C$34/12)</f>
        <v>0</v>
      </c>
      <c r="I126" s="57">
        <f>('4-AdditionalInputs'!$R$29/'4-AdditionalInputs'!$C$29/12)+('4-AdditionalInputs'!$R$30/'4-AdditionalInputs'!$C$30/12)+('4-AdditionalInputs'!$R$31/'4-AdditionalInputs'!$C$31/12)+('4-AdditionalInputs'!$R$32/'4-AdditionalInputs'!$C$32/12)+('4-AdditionalInputs'!$R$33/'4-AdditionalInputs'!$C$33/12)+('4-AdditionalInputs'!$R$34/'4-AdditionalInputs'!$C$34/12)</f>
        <v>0</v>
      </c>
      <c r="J126" s="57">
        <f>('4-AdditionalInputs'!$R$29/'4-AdditionalInputs'!$C$29/12)+('4-AdditionalInputs'!$R$30/'4-AdditionalInputs'!$C$30/12)+('4-AdditionalInputs'!$R$31/'4-AdditionalInputs'!$C$31/12)+('4-AdditionalInputs'!$R$32/'4-AdditionalInputs'!$C$32/12)+('4-AdditionalInputs'!$R$33/'4-AdditionalInputs'!$C$33/12)+('4-AdditionalInputs'!$R$34/'4-AdditionalInputs'!$C$34/12)</f>
        <v>0</v>
      </c>
      <c r="K126" s="57">
        <f>('4-AdditionalInputs'!$R$29/'4-AdditionalInputs'!$C$29/12)+('4-AdditionalInputs'!$R$30/'4-AdditionalInputs'!$C$30/12)+('4-AdditionalInputs'!$R$31/'4-AdditionalInputs'!$C$31/12)+('4-AdditionalInputs'!$R$32/'4-AdditionalInputs'!$C$32/12)+('4-AdditionalInputs'!$R$33/'4-AdditionalInputs'!$C$33/12)+('4-AdditionalInputs'!$R$34/'4-AdditionalInputs'!$C$34/12)</f>
        <v>0</v>
      </c>
      <c r="L126" s="57">
        <f>('4-AdditionalInputs'!$R$29/'4-AdditionalInputs'!$C$29/12)+('4-AdditionalInputs'!$R$30/'4-AdditionalInputs'!$C$30/12)+('4-AdditionalInputs'!$R$31/'4-AdditionalInputs'!$C$31/12)+('4-AdditionalInputs'!$R$32/'4-AdditionalInputs'!$C$32/12)+('4-AdditionalInputs'!$R$33/'4-AdditionalInputs'!$C$33/12)+('4-AdditionalInputs'!$R$34/'4-AdditionalInputs'!$C$34/12)</f>
        <v>0</v>
      </c>
      <c r="M126" s="57">
        <f>('4-AdditionalInputs'!$R$29/'4-AdditionalInputs'!$C$29/12)+('4-AdditionalInputs'!$R$30/'4-AdditionalInputs'!$C$30/12)+('4-AdditionalInputs'!$R$31/'4-AdditionalInputs'!$C$31/12)+('4-AdditionalInputs'!$R$32/'4-AdditionalInputs'!$C$32/12)+('4-AdditionalInputs'!$R$33/'4-AdditionalInputs'!$C$33/12)+('4-AdditionalInputs'!$R$34/'4-AdditionalInputs'!$C$34/12)</f>
        <v>0</v>
      </c>
      <c r="N126" s="57">
        <f>('4-AdditionalInputs'!$R$29/'4-AdditionalInputs'!$C$29/12)+('4-AdditionalInputs'!$R$30/'4-AdditionalInputs'!$C$30/12)+('4-AdditionalInputs'!$R$31/'4-AdditionalInputs'!$C$31/12)+('4-AdditionalInputs'!$R$32/'4-AdditionalInputs'!$C$32/12)+('4-AdditionalInputs'!$R$33/'4-AdditionalInputs'!$C$33/12)+('4-AdditionalInputs'!$R$34/'4-AdditionalInputs'!$C$34/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0">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1" t="s">
        <v>262</v>
      </c>
      <c r="C131" s="411"/>
      <c r="D131" s="411" t="s">
        <v>228</v>
      </c>
      <c r="E131" s="22"/>
      <c r="F131" s="22"/>
      <c r="G131" s="22"/>
      <c r="H131" s="22"/>
      <c r="I131" s="22"/>
      <c r="J131" s="22"/>
      <c r="K131" s="22"/>
      <c r="L131" s="22"/>
      <c r="M131" s="22"/>
      <c r="N131" s="22"/>
      <c r="O131" s="22"/>
      <c r="P131" s="22"/>
      <c r="Q131" s="22"/>
    </row>
    <row r="132" spans="2:17" ht="16.5" thickTop="1" x14ac:dyDescent="0.35">
      <c r="B132" s="388" t="s">
        <v>266</v>
      </c>
      <c r="C132" s="389">
        <f>TotalOperatingCapital-Working_Capital-Inventory-OtherStartUp</f>
        <v>0</v>
      </c>
      <c r="D132" s="388"/>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7">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7">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0">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0">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0">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1" t="s">
        <v>290</v>
      </c>
      <c r="C147" s="411" t="str">
        <f>'3a-SalesForecastYear1'!$C$16</f>
        <v>Month 1</v>
      </c>
      <c r="D147" s="411" t="str">
        <f>'3a-SalesForecastYear1'!$D$16</f>
        <v>Month 2</v>
      </c>
      <c r="E147" s="411" t="str">
        <f>'3a-SalesForecastYear1'!$E$16</f>
        <v>Month 3</v>
      </c>
      <c r="F147" s="411" t="str">
        <f>'3a-SalesForecastYear1'!$F$16</f>
        <v>Month 4</v>
      </c>
      <c r="G147" s="411" t="str">
        <f>'3a-SalesForecastYear1'!$G$16</f>
        <v>Month 5</v>
      </c>
      <c r="H147" s="411" t="str">
        <f>'3a-SalesForecastYear1'!$H$16</f>
        <v>Month 6</v>
      </c>
      <c r="I147" s="411" t="str">
        <f>'3a-SalesForecastYear1'!$I$16</f>
        <v>Month 7</v>
      </c>
      <c r="J147" s="411" t="str">
        <f>'3a-SalesForecastYear1'!$J$16</f>
        <v>Month 8</v>
      </c>
      <c r="K147" s="411" t="str">
        <f>'3a-SalesForecastYear1'!$K$16</f>
        <v>Month 9</v>
      </c>
      <c r="L147" s="411" t="str">
        <f>'3a-SalesForecastYear1'!$L$16</f>
        <v>Month 10</v>
      </c>
      <c r="M147" s="411" t="str">
        <f>'3a-SalesForecastYear1'!$M$16</f>
        <v>Month 11</v>
      </c>
      <c r="N147" s="411" t="str">
        <f>'3a-SalesForecastYear1'!$N$16</f>
        <v>Month 12</v>
      </c>
      <c r="O147" s="411" t="s">
        <v>8</v>
      </c>
      <c r="P147" s="22"/>
      <c r="Q147" s="22"/>
    </row>
    <row r="148" spans="2:17" ht="16.5" thickTop="1" x14ac:dyDescent="0.35">
      <c r="B148" s="179" t="s">
        <v>167</v>
      </c>
      <c r="C148" s="410"/>
      <c r="D148" s="410"/>
      <c r="E148" s="410"/>
      <c r="F148" s="410"/>
      <c r="G148" s="410"/>
      <c r="H148" s="410"/>
      <c r="I148" s="410"/>
      <c r="J148" s="410"/>
      <c r="K148" s="410"/>
      <c r="L148" s="410"/>
      <c r="M148" s="410"/>
      <c r="N148" s="410"/>
      <c r="O148" s="410"/>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0">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0">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0">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95B"/>
    <pageSetUpPr fitToPage="1"/>
  </sheetPr>
  <dimension ref="A1:L53"/>
  <sheetViews>
    <sheetView tabSelected="1" zoomScaleNormal="100" zoomScalePageLayoutView="60" workbookViewId="0">
      <selection activeCell="C15" sqref="C15"/>
    </sheetView>
  </sheetViews>
  <sheetFormatPr defaultColWidth="8.85546875" defaultRowHeight="15" x14ac:dyDescent="0.3"/>
  <cols>
    <col min="1" max="1" width="8.85546875" style="465"/>
    <col min="2" max="2" width="35" style="465" bestFit="1" customWidth="1"/>
    <col min="3" max="3" width="20.7109375" style="465" customWidth="1"/>
    <col min="4" max="4" width="21.5703125" style="465" bestFit="1" customWidth="1"/>
    <col min="5" max="5" width="11.140625" style="465" bestFit="1" customWidth="1"/>
    <col min="6" max="6" width="22.28515625" style="465" customWidth="1"/>
    <col min="7" max="7" width="19.7109375" style="465" bestFit="1" customWidth="1"/>
    <col min="8" max="8" width="16.42578125" style="465" customWidth="1"/>
    <col min="9" max="16384" width="8.85546875" style="465"/>
  </cols>
  <sheetData>
    <row r="1" spans="1:10" x14ac:dyDescent="0.3">
      <c r="A1" s="464"/>
      <c r="B1" s="464"/>
      <c r="C1" s="464"/>
      <c r="D1" s="464"/>
      <c r="E1" s="464"/>
      <c r="F1" s="464"/>
      <c r="G1" s="464"/>
      <c r="H1" s="464"/>
      <c r="I1" s="464"/>
    </row>
    <row r="2" spans="1:10" x14ac:dyDescent="0.3">
      <c r="A2" s="464"/>
      <c r="B2" s="584" t="s">
        <v>212</v>
      </c>
      <c r="C2" s="584"/>
      <c r="D2" s="584"/>
      <c r="E2" s="464"/>
      <c r="F2" s="464"/>
      <c r="G2" s="464"/>
      <c r="H2" s="464"/>
      <c r="I2" s="464"/>
    </row>
    <row r="3" spans="1:10" x14ac:dyDescent="0.3">
      <c r="A3" s="464"/>
      <c r="B3" s="466"/>
      <c r="C3" s="466"/>
      <c r="D3" s="464"/>
      <c r="E3" s="464"/>
      <c r="F3" s="464"/>
      <c r="G3" s="464"/>
      <c r="H3" s="464"/>
      <c r="I3" s="464"/>
    </row>
    <row r="4" spans="1:10" ht="18" customHeight="1" x14ac:dyDescent="0.3">
      <c r="A4" s="464"/>
      <c r="B4" s="467" t="s">
        <v>130</v>
      </c>
      <c r="C4" s="468" t="s">
        <v>131</v>
      </c>
      <c r="D4" s="464"/>
      <c r="E4" s="464"/>
      <c r="F4" s="464"/>
      <c r="G4" s="464"/>
      <c r="H4" s="464"/>
      <c r="I4" s="464"/>
    </row>
    <row r="5" spans="1:10" x14ac:dyDescent="0.3">
      <c r="A5" s="469"/>
      <c r="B5" s="470" t="str">
        <f>IF(ISBLANK(Directions!C6), "Owner", Directions!C6)</f>
        <v>Owner</v>
      </c>
      <c r="C5" s="469" t="str">
        <f>IF(ISBLANK(Directions!D6), "Company 1", Directions!D6)</f>
        <v>Company 1</v>
      </c>
      <c r="D5" s="469"/>
      <c r="E5" s="469"/>
      <c r="F5" s="469"/>
      <c r="G5" s="469"/>
      <c r="H5" s="464"/>
    </row>
    <row r="6" spans="1:10" x14ac:dyDescent="0.3">
      <c r="A6" s="464"/>
      <c r="B6" s="464"/>
      <c r="C6" s="464"/>
      <c r="D6" s="471"/>
      <c r="E6" s="471"/>
      <c r="F6" s="471"/>
      <c r="G6" s="471"/>
      <c r="H6" s="464"/>
    </row>
    <row r="7" spans="1:10" ht="17.25" customHeight="1" thickBot="1" x14ac:dyDescent="0.35">
      <c r="A7" s="464"/>
      <c r="B7" s="472" t="s">
        <v>33</v>
      </c>
      <c r="C7" s="472" t="s">
        <v>1</v>
      </c>
      <c r="D7" s="472" t="s">
        <v>159</v>
      </c>
      <c r="E7" s="592" t="s">
        <v>32</v>
      </c>
      <c r="F7" s="592"/>
      <c r="G7" s="473"/>
      <c r="H7" s="464"/>
      <c r="I7" s="464"/>
      <c r="J7" s="464"/>
    </row>
    <row r="8" spans="1:10" ht="15.75" thickTop="1" x14ac:dyDescent="0.3">
      <c r="A8" s="464"/>
      <c r="B8" s="474"/>
      <c r="C8" s="475"/>
      <c r="D8" s="475"/>
      <c r="E8" s="593"/>
      <c r="F8" s="594"/>
      <c r="G8" s="476"/>
      <c r="H8" s="464"/>
      <c r="I8" s="464"/>
      <c r="J8" s="464"/>
    </row>
    <row r="9" spans="1:10" x14ac:dyDescent="0.3">
      <c r="A9" s="464"/>
      <c r="B9" s="477" t="s">
        <v>34</v>
      </c>
      <c r="C9" s="478"/>
      <c r="D9" s="556" t="s">
        <v>354</v>
      </c>
      <c r="E9" s="595"/>
      <c r="F9" s="596"/>
      <c r="G9" s="476"/>
      <c r="H9" s="464"/>
      <c r="I9" s="464"/>
      <c r="J9" s="464"/>
    </row>
    <row r="10" spans="1:10" x14ac:dyDescent="0.3">
      <c r="A10" s="464"/>
      <c r="B10" s="477" t="s">
        <v>351</v>
      </c>
      <c r="C10" s="479"/>
      <c r="D10" s="480">
        <v>20</v>
      </c>
      <c r="E10" s="576"/>
      <c r="F10" s="577"/>
      <c r="G10" s="481"/>
      <c r="H10" s="464"/>
      <c r="I10" s="464"/>
      <c r="J10" s="464"/>
    </row>
    <row r="11" spans="1:10" x14ac:dyDescent="0.3">
      <c r="A11" s="464"/>
      <c r="B11" s="477" t="s">
        <v>35</v>
      </c>
      <c r="C11" s="479"/>
      <c r="D11" s="480">
        <v>7</v>
      </c>
      <c r="E11" s="576"/>
      <c r="F11" s="577"/>
      <c r="G11" s="481"/>
      <c r="H11" s="464"/>
      <c r="I11" s="464"/>
      <c r="J11" s="464"/>
    </row>
    <row r="12" spans="1:10" x14ac:dyDescent="0.3">
      <c r="A12" s="464"/>
      <c r="B12" s="477" t="s">
        <v>2</v>
      </c>
      <c r="C12" s="479"/>
      <c r="D12" s="480">
        <v>7</v>
      </c>
      <c r="E12" s="576"/>
      <c r="F12" s="577"/>
      <c r="G12" s="481"/>
      <c r="H12" s="464"/>
      <c r="I12" s="464"/>
      <c r="J12" s="464"/>
    </row>
    <row r="13" spans="1:10" x14ac:dyDescent="0.3">
      <c r="A13" s="464"/>
      <c r="B13" s="477" t="s">
        <v>36</v>
      </c>
      <c r="C13" s="479"/>
      <c r="D13" s="480">
        <v>5</v>
      </c>
      <c r="E13" s="576"/>
      <c r="F13" s="577"/>
      <c r="G13" s="481"/>
      <c r="H13" s="464"/>
      <c r="I13" s="464"/>
      <c r="J13" s="464"/>
    </row>
    <row r="14" spans="1:10" x14ac:dyDescent="0.3">
      <c r="A14" s="464"/>
      <c r="B14" s="477" t="s">
        <v>3</v>
      </c>
      <c r="C14" s="479"/>
      <c r="D14" s="480">
        <v>5</v>
      </c>
      <c r="E14" s="576"/>
      <c r="F14" s="577"/>
      <c r="G14" s="481"/>
      <c r="H14" s="464"/>
      <c r="I14" s="464"/>
      <c r="J14" s="464"/>
    </row>
    <row r="15" spans="1:10" x14ac:dyDescent="0.3">
      <c r="A15" s="464"/>
      <c r="B15" s="477" t="s">
        <v>16</v>
      </c>
      <c r="C15" s="479"/>
      <c r="D15" s="480">
        <v>5</v>
      </c>
      <c r="E15" s="576"/>
      <c r="F15" s="577"/>
      <c r="G15" s="481"/>
      <c r="H15" s="464"/>
      <c r="I15" s="464"/>
      <c r="J15" s="464"/>
    </row>
    <row r="16" spans="1:10" x14ac:dyDescent="0.3">
      <c r="A16" s="464"/>
      <c r="B16" s="482" t="s">
        <v>38</v>
      </c>
      <c r="C16" s="483">
        <f>SUM(C9:C15)</f>
        <v>0</v>
      </c>
      <c r="D16" s="484"/>
      <c r="E16" s="600"/>
      <c r="F16" s="601"/>
      <c r="G16" s="485"/>
      <c r="H16" s="464"/>
      <c r="I16" s="464"/>
      <c r="J16" s="464"/>
    </row>
    <row r="17" spans="1:9" x14ac:dyDescent="0.3">
      <c r="A17" s="464"/>
      <c r="B17" s="605"/>
      <c r="C17" s="606"/>
      <c r="D17" s="606"/>
      <c r="E17" s="606"/>
      <c r="F17" s="607"/>
      <c r="G17" s="486"/>
      <c r="H17" s="464"/>
      <c r="I17" s="464"/>
    </row>
    <row r="18" spans="1:9" ht="15.75" thickBot="1" x14ac:dyDescent="0.35">
      <c r="A18" s="464"/>
      <c r="B18" s="487" t="s">
        <v>39</v>
      </c>
      <c r="C18" s="488" t="s">
        <v>1</v>
      </c>
      <c r="D18" s="597" t="s">
        <v>32</v>
      </c>
      <c r="E18" s="598"/>
      <c r="F18" s="599"/>
      <c r="G18" s="464"/>
      <c r="H18" s="464"/>
      <c r="I18" s="464"/>
    </row>
    <row r="19" spans="1:9" ht="15.75" thickTop="1" x14ac:dyDescent="0.3">
      <c r="A19" s="464"/>
      <c r="B19" s="489" t="s">
        <v>40</v>
      </c>
      <c r="C19" s="490"/>
      <c r="D19" s="578"/>
      <c r="E19" s="579"/>
      <c r="F19" s="580"/>
      <c r="G19" s="464"/>
      <c r="H19" s="464"/>
      <c r="I19" s="464"/>
    </row>
    <row r="20" spans="1:9" x14ac:dyDescent="0.3">
      <c r="A20" s="464"/>
      <c r="B20" s="482" t="s">
        <v>41</v>
      </c>
      <c r="C20" s="479"/>
      <c r="D20" s="588"/>
      <c r="E20" s="589"/>
      <c r="F20" s="590"/>
      <c r="G20" s="464"/>
      <c r="H20" s="464"/>
      <c r="I20" s="464"/>
    </row>
    <row r="21" spans="1:9" x14ac:dyDescent="0.3">
      <c r="A21" s="464"/>
      <c r="B21" s="482" t="s">
        <v>4</v>
      </c>
      <c r="C21" s="479"/>
      <c r="D21" s="588"/>
      <c r="E21" s="589"/>
      <c r="F21" s="590"/>
      <c r="G21" s="464"/>
      <c r="H21" s="464"/>
      <c r="I21" s="464"/>
    </row>
    <row r="22" spans="1:9" x14ac:dyDescent="0.3">
      <c r="A22" s="464"/>
      <c r="B22" s="482" t="s">
        <v>42</v>
      </c>
      <c r="C22" s="479"/>
      <c r="D22" s="588"/>
      <c r="E22" s="589"/>
      <c r="F22" s="590"/>
      <c r="G22" s="464"/>
      <c r="H22" s="464"/>
      <c r="I22" s="464"/>
    </row>
    <row r="23" spans="1:9" x14ac:dyDescent="0.3">
      <c r="A23" s="464"/>
      <c r="B23" s="482" t="s">
        <v>43</v>
      </c>
      <c r="C23" s="479"/>
      <c r="D23" s="588"/>
      <c r="E23" s="589"/>
      <c r="F23" s="590"/>
      <c r="G23" s="464"/>
      <c r="H23" s="464"/>
      <c r="I23" s="464"/>
    </row>
    <row r="24" spans="1:9" x14ac:dyDescent="0.3">
      <c r="A24" s="464"/>
      <c r="B24" s="482" t="s">
        <v>44</v>
      </c>
      <c r="C24" s="479"/>
      <c r="D24" s="588"/>
      <c r="E24" s="589"/>
      <c r="F24" s="590"/>
      <c r="G24" s="464"/>
      <c r="H24" s="464"/>
      <c r="I24" s="464"/>
    </row>
    <row r="25" spans="1:9" x14ac:dyDescent="0.3">
      <c r="A25" s="464"/>
      <c r="B25" s="482" t="s">
        <v>5</v>
      </c>
      <c r="C25" s="479"/>
      <c r="D25" s="588"/>
      <c r="E25" s="589"/>
      <c r="F25" s="590"/>
      <c r="G25" s="491"/>
      <c r="H25" s="464"/>
      <c r="I25" s="464"/>
    </row>
    <row r="26" spans="1:9" x14ac:dyDescent="0.3">
      <c r="A26" s="464"/>
      <c r="B26" s="482" t="s">
        <v>45</v>
      </c>
      <c r="C26" s="479"/>
      <c r="D26" s="588"/>
      <c r="E26" s="589"/>
      <c r="F26" s="590"/>
      <c r="G26" s="464"/>
      <c r="H26" s="464"/>
      <c r="I26" s="464"/>
    </row>
    <row r="27" spans="1:9" x14ac:dyDescent="0.3">
      <c r="A27" s="464"/>
      <c r="B27" s="482" t="s">
        <v>6</v>
      </c>
      <c r="C27" s="479"/>
      <c r="D27" s="588"/>
      <c r="E27" s="589"/>
      <c r="F27" s="590"/>
      <c r="G27" s="464"/>
      <c r="H27" s="464"/>
      <c r="I27" s="464"/>
    </row>
    <row r="28" spans="1:9" x14ac:dyDescent="0.3">
      <c r="A28" s="464"/>
      <c r="B28" s="482" t="s">
        <v>46</v>
      </c>
      <c r="C28" s="479"/>
      <c r="D28" s="588"/>
      <c r="E28" s="589"/>
      <c r="F28" s="590"/>
      <c r="G28" s="464"/>
      <c r="H28" s="464"/>
      <c r="I28" s="464"/>
    </row>
    <row r="29" spans="1:9" x14ac:dyDescent="0.3">
      <c r="A29" s="464"/>
      <c r="B29" s="492" t="s">
        <v>47</v>
      </c>
      <c r="C29" s="479"/>
      <c r="D29" s="588"/>
      <c r="E29" s="589"/>
      <c r="F29" s="590"/>
      <c r="G29" s="464"/>
      <c r="H29" s="464"/>
      <c r="I29" s="464"/>
    </row>
    <row r="30" spans="1:9" x14ac:dyDescent="0.3">
      <c r="A30" s="464"/>
      <c r="B30" s="482" t="s">
        <v>48</v>
      </c>
      <c r="C30" s="493">
        <f>SUM(C19:C29)</f>
        <v>0</v>
      </c>
      <c r="D30" s="588"/>
      <c r="E30" s="589"/>
      <c r="F30" s="590"/>
      <c r="G30" s="464"/>
      <c r="H30" s="464"/>
      <c r="I30" s="464"/>
    </row>
    <row r="31" spans="1:9" ht="15.75" thickBot="1" x14ac:dyDescent="0.35">
      <c r="A31" s="464"/>
      <c r="B31" s="482" t="s">
        <v>7</v>
      </c>
      <c r="C31" s="494">
        <f>C16+C30</f>
        <v>0</v>
      </c>
      <c r="D31" s="585"/>
      <c r="E31" s="586"/>
      <c r="F31" s="587"/>
      <c r="G31" s="464"/>
      <c r="H31" s="464"/>
      <c r="I31" s="464"/>
    </row>
    <row r="32" spans="1:9" x14ac:dyDescent="0.3">
      <c r="A32" s="464"/>
      <c r="B32" s="495"/>
      <c r="C32" s="496"/>
      <c r="D32" s="497"/>
      <c r="E32" s="497"/>
      <c r="F32" s="498"/>
      <c r="G32" s="499"/>
      <c r="H32" s="464"/>
      <c r="I32" s="464"/>
    </row>
    <row r="33" spans="1:12" ht="15.75" thickBot="1" x14ac:dyDescent="0.35">
      <c r="A33" s="464"/>
      <c r="B33" s="472" t="s">
        <v>49</v>
      </c>
      <c r="C33" s="472" t="s">
        <v>122</v>
      </c>
      <c r="D33" s="472" t="s">
        <v>8</v>
      </c>
      <c r="E33" s="472" t="s">
        <v>12</v>
      </c>
      <c r="F33" s="472" t="s">
        <v>13</v>
      </c>
      <c r="G33" s="472" t="s">
        <v>50</v>
      </c>
      <c r="H33" s="472" t="s">
        <v>32</v>
      </c>
    </row>
    <row r="34" spans="1:12" ht="15.75" thickTop="1" x14ac:dyDescent="0.3">
      <c r="A34" s="464"/>
      <c r="B34" s="500" t="s">
        <v>51</v>
      </c>
      <c r="C34" s="531">
        <f>IF($C$31=0,0,D34/$C$31)</f>
        <v>0</v>
      </c>
      <c r="D34" s="490"/>
      <c r="E34" s="475"/>
      <c r="F34" s="501"/>
      <c r="G34" s="475"/>
      <c r="H34" s="502"/>
    </row>
    <row r="35" spans="1:12" x14ac:dyDescent="0.3">
      <c r="A35" s="464"/>
      <c r="B35" s="503" t="s">
        <v>52</v>
      </c>
      <c r="C35" s="532">
        <f>IF($C$31=0,0,D35/$C$31)</f>
        <v>0</v>
      </c>
      <c r="D35" s="479"/>
      <c r="E35" s="504"/>
      <c r="F35" s="504"/>
      <c r="G35" s="504"/>
      <c r="H35" s="505"/>
    </row>
    <row r="36" spans="1:12" x14ac:dyDescent="0.3">
      <c r="A36" s="464"/>
      <c r="B36" s="503" t="s">
        <v>53</v>
      </c>
      <c r="C36" s="532"/>
      <c r="D36" s="504"/>
      <c r="E36" s="504"/>
      <c r="F36" s="504"/>
      <c r="G36" s="504"/>
      <c r="H36" s="505"/>
    </row>
    <row r="37" spans="1:12" x14ac:dyDescent="0.3">
      <c r="A37" s="464"/>
      <c r="B37" s="506" t="s">
        <v>54</v>
      </c>
      <c r="C37" s="532">
        <f t="shared" ref="C37:C42" si="0">IF($C$31=0,0,D37/$C$31)</f>
        <v>0</v>
      </c>
      <c r="D37" s="479"/>
      <c r="E37" s="507">
        <v>0.09</v>
      </c>
      <c r="F37" s="508">
        <v>84</v>
      </c>
      <c r="G37" s="509">
        <f>PMT(E37/12,F37,-D37)</f>
        <v>0</v>
      </c>
      <c r="H37" s="505"/>
    </row>
    <row r="38" spans="1:12" x14ac:dyDescent="0.3">
      <c r="A38" s="464"/>
      <c r="B38" s="506" t="s">
        <v>55</v>
      </c>
      <c r="C38" s="532">
        <f t="shared" si="0"/>
        <v>0</v>
      </c>
      <c r="D38" s="479"/>
      <c r="E38" s="507">
        <v>0.09</v>
      </c>
      <c r="F38" s="508">
        <v>240</v>
      </c>
      <c r="G38" s="509">
        <f>PMT(E38/12,F38,-D38)</f>
        <v>0</v>
      </c>
      <c r="H38" s="505"/>
      <c r="J38" s="583" t="s">
        <v>250</v>
      </c>
      <c r="K38" s="583"/>
      <c r="L38" s="583"/>
    </row>
    <row r="39" spans="1:12" x14ac:dyDescent="0.3">
      <c r="A39" s="464"/>
      <c r="B39" s="506" t="s">
        <v>146</v>
      </c>
      <c r="C39" s="532">
        <f t="shared" si="0"/>
        <v>0</v>
      </c>
      <c r="D39" s="479"/>
      <c r="E39" s="507">
        <v>7.0000000000000007E-2</v>
      </c>
      <c r="F39" s="508">
        <v>60</v>
      </c>
      <c r="G39" s="509">
        <f>PMT(E39/12,F39,-D39)</f>
        <v>0</v>
      </c>
      <c r="H39" s="505"/>
      <c r="J39" s="583"/>
      <c r="K39" s="583"/>
      <c r="L39" s="583"/>
    </row>
    <row r="40" spans="1:12" x14ac:dyDescent="0.3">
      <c r="A40" s="464"/>
      <c r="B40" s="506" t="s">
        <v>147</v>
      </c>
      <c r="C40" s="532">
        <f t="shared" si="0"/>
        <v>0</v>
      </c>
      <c r="D40" s="479"/>
      <c r="E40" s="507">
        <v>0.06</v>
      </c>
      <c r="F40" s="508">
        <v>48</v>
      </c>
      <c r="G40" s="509">
        <f>PMT(E40/12,F40,-D40)</f>
        <v>0</v>
      </c>
      <c r="H40" s="505"/>
      <c r="J40" s="583"/>
      <c r="K40" s="583"/>
      <c r="L40" s="583"/>
    </row>
    <row r="41" spans="1:12" x14ac:dyDescent="0.3">
      <c r="A41" s="464"/>
      <c r="B41" s="506" t="s">
        <v>148</v>
      </c>
      <c r="C41" s="532">
        <f t="shared" si="0"/>
        <v>0</v>
      </c>
      <c r="D41" s="479"/>
      <c r="E41" s="507">
        <v>0.05</v>
      </c>
      <c r="F41" s="508">
        <v>36</v>
      </c>
      <c r="G41" s="509">
        <f>PMT(E41/12,F41,-D41)</f>
        <v>0</v>
      </c>
      <c r="H41" s="510"/>
      <c r="J41" s="583"/>
      <c r="K41" s="583"/>
      <c r="L41" s="583"/>
    </row>
    <row r="42" spans="1:12" x14ac:dyDescent="0.3">
      <c r="A42" s="464"/>
      <c r="B42" s="482" t="s">
        <v>56</v>
      </c>
      <c r="C42" s="533">
        <f t="shared" si="0"/>
        <v>0</v>
      </c>
      <c r="D42" s="511">
        <f>SUM(D34:D41)</f>
        <v>0</v>
      </c>
      <c r="E42" s="581" t="s">
        <v>261</v>
      </c>
      <c r="F42" s="582"/>
      <c r="G42" s="512">
        <f>SUM(G37:G41)</f>
        <v>0</v>
      </c>
      <c r="H42" s="513"/>
    </row>
    <row r="43" spans="1:12" x14ac:dyDescent="0.3">
      <c r="A43" s="464"/>
      <c r="B43" s="482" t="s">
        <v>145</v>
      </c>
      <c r="C43" s="482"/>
      <c r="D43" s="511">
        <f>C31-D42</f>
        <v>0</v>
      </c>
      <c r="E43" s="602" t="str">
        <f>IF(D43&gt;0,"You require more funding (Not Balanced)",IF(D43&lt;0,"Your funding exceeds your needs (Not Balanced)","You are fully funded (Balanced)"))</f>
        <v>You are fully funded (Balanced)</v>
      </c>
      <c r="F43" s="603"/>
      <c r="G43" s="604"/>
      <c r="H43" s="514"/>
    </row>
    <row r="44" spans="1:12" x14ac:dyDescent="0.3">
      <c r="A44" s="464"/>
      <c r="B44" s="515" t="s">
        <v>128</v>
      </c>
      <c r="C44" s="516"/>
      <c r="D44" s="516"/>
      <c r="E44" s="516"/>
      <c r="F44" s="516"/>
      <c r="G44" s="516"/>
      <c r="H44" s="464"/>
    </row>
    <row r="45" spans="1:12" x14ac:dyDescent="0.3">
      <c r="A45" s="464"/>
      <c r="B45" s="471"/>
      <c r="C45" s="516"/>
      <c r="D45" s="471"/>
      <c r="E45" s="471"/>
      <c r="F45" s="471"/>
      <c r="G45" s="464"/>
      <c r="H45" s="464"/>
    </row>
    <row r="46" spans="1:12" ht="15.75" thickBot="1" x14ac:dyDescent="0.35">
      <c r="B46" s="591" t="s">
        <v>232</v>
      </c>
      <c r="C46" s="591"/>
      <c r="D46" s="517"/>
      <c r="E46" s="517"/>
      <c r="F46" s="517"/>
      <c r="G46" s="517"/>
    </row>
    <row r="47" spans="1:12" ht="15.75" thickTop="1" x14ac:dyDescent="0.3">
      <c r="B47" s="518" t="s">
        <v>172</v>
      </c>
      <c r="C47" s="519">
        <v>0</v>
      </c>
      <c r="D47" s="517"/>
      <c r="E47" s="520"/>
      <c r="F47" s="517"/>
      <c r="G47" s="521"/>
    </row>
    <row r="48" spans="1:12" x14ac:dyDescent="0.3">
      <c r="B48" s="522" t="s">
        <v>255</v>
      </c>
      <c r="C48" s="523">
        <v>0</v>
      </c>
      <c r="D48" s="517"/>
      <c r="E48" s="520"/>
      <c r="F48" s="517"/>
      <c r="G48" s="521"/>
    </row>
    <row r="49" spans="2:7" x14ac:dyDescent="0.3">
      <c r="B49" s="522" t="s">
        <v>254</v>
      </c>
      <c r="C49" s="523">
        <v>0</v>
      </c>
      <c r="D49" s="517"/>
      <c r="E49" s="517"/>
      <c r="F49" s="517"/>
      <c r="G49" s="517"/>
    </row>
    <row r="50" spans="2:7" x14ac:dyDescent="0.3">
      <c r="B50" s="522" t="s">
        <v>256</v>
      </c>
      <c r="C50" s="523">
        <v>0</v>
      </c>
      <c r="D50" s="517"/>
      <c r="E50" s="517"/>
      <c r="F50" s="517"/>
      <c r="G50" s="517"/>
    </row>
    <row r="51" spans="2:7" x14ac:dyDescent="0.3">
      <c r="B51" s="522" t="s">
        <v>257</v>
      </c>
      <c r="C51" s="523">
        <v>0</v>
      </c>
    </row>
    <row r="52" spans="2:7" x14ac:dyDescent="0.3">
      <c r="B52" s="482" t="s">
        <v>233</v>
      </c>
      <c r="C52" s="511">
        <f>(C47+C48+C49-C50-C51)</f>
        <v>0</v>
      </c>
      <c r="D52" s="524"/>
    </row>
    <row r="53" spans="2:7" x14ac:dyDescent="0.3">
      <c r="D53" s="524"/>
    </row>
  </sheetData>
  <sheetProtection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70" priority="25" stopIfTrue="1">
      <formula>LEN(TRIM(C9))=0</formula>
    </cfRule>
  </conditionalFormatting>
  <conditionalFormatting sqref="D43">
    <cfRule type="cellIs" dxfId="69" priority="5" operator="greaterThan">
      <formula>0</formula>
    </cfRule>
  </conditionalFormatting>
  <conditionalFormatting sqref="E43:G43">
    <cfRule type="containsText" dxfId="68" priority="3" operator="containsText" text="fully">
      <formula>NOT(ISERROR(SEARCH("fully",E43)))</formula>
    </cfRule>
    <cfRule type="containsText" dxfId="67" priority="4" operator="containsText" text="require">
      <formula>NOT(ISERROR(SEARCH("require",E43)))</formula>
    </cfRule>
  </conditionalFormatting>
  <conditionalFormatting sqref="D10:D15">
    <cfRule type="cellIs" dxfId="66"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3"/>
  <sheetViews>
    <sheetView workbookViewId="0">
      <selection activeCell="C12" sqref="C12"/>
    </sheetView>
  </sheetViews>
  <sheetFormatPr defaultRowHeight="15" x14ac:dyDescent="0.25"/>
  <cols>
    <col min="1" max="1" width="16.5703125" bestFit="1" customWidth="1"/>
    <col min="2" max="2" width="14.42578125" bestFit="1" customWidth="1"/>
    <col min="3" max="3" width="43.7109375" customWidth="1"/>
  </cols>
  <sheetData>
    <row r="1" spans="1:3" x14ac:dyDescent="0.25">
      <c r="A1" s="569" t="s">
        <v>358</v>
      </c>
      <c r="B1" s="569" t="s">
        <v>359</v>
      </c>
      <c r="C1" s="569" t="s">
        <v>32</v>
      </c>
    </row>
    <row r="2" spans="1:3" ht="60" x14ac:dyDescent="0.25">
      <c r="A2" s="561">
        <v>41446</v>
      </c>
      <c r="B2" t="s">
        <v>360</v>
      </c>
      <c r="C2" s="562" t="s">
        <v>361</v>
      </c>
    </row>
    <row r="3" spans="1:3" ht="75" x14ac:dyDescent="0.25">
      <c r="A3" s="567">
        <v>41469</v>
      </c>
      <c r="B3" s="566" t="s">
        <v>360</v>
      </c>
      <c r="C3" s="568" t="s">
        <v>362</v>
      </c>
    </row>
    <row r="4" spans="1:3" ht="109.5" customHeight="1" x14ac:dyDescent="0.25">
      <c r="A4" s="567">
        <v>41752</v>
      </c>
      <c r="B4" t="s">
        <v>360</v>
      </c>
      <c r="C4" s="568" t="s">
        <v>363</v>
      </c>
    </row>
    <row r="5" spans="1:3" ht="75" x14ac:dyDescent="0.25">
      <c r="A5" s="567">
        <v>42320</v>
      </c>
      <c r="B5" t="s">
        <v>364</v>
      </c>
      <c r="C5" s="568" t="s">
        <v>365</v>
      </c>
    </row>
    <row r="6" spans="1:3" ht="30" x14ac:dyDescent="0.25">
      <c r="A6" s="567">
        <v>42410</v>
      </c>
      <c r="B6" t="s">
        <v>364</v>
      </c>
      <c r="C6" s="568" t="s">
        <v>366</v>
      </c>
    </row>
    <row r="7" spans="1:3" ht="45" x14ac:dyDescent="0.25">
      <c r="A7" s="567">
        <v>42463</v>
      </c>
      <c r="B7" t="s">
        <v>364</v>
      </c>
      <c r="C7" s="568" t="s">
        <v>367</v>
      </c>
    </row>
    <row r="8" spans="1:3" ht="45" x14ac:dyDescent="0.25">
      <c r="A8" s="567">
        <v>42508</v>
      </c>
      <c r="B8" t="s">
        <v>364</v>
      </c>
      <c r="C8" s="568" t="s">
        <v>368</v>
      </c>
    </row>
    <row r="9" spans="1:3" ht="120" x14ac:dyDescent="0.25">
      <c r="A9" s="567">
        <v>43258</v>
      </c>
      <c r="B9" t="s">
        <v>369</v>
      </c>
      <c r="C9" s="568" t="s">
        <v>370</v>
      </c>
    </row>
    <row r="10" spans="1:3" ht="90" x14ac:dyDescent="0.25">
      <c r="A10" s="567">
        <v>43494</v>
      </c>
      <c r="B10" t="s">
        <v>369</v>
      </c>
      <c r="C10" s="568" t="s">
        <v>371</v>
      </c>
    </row>
    <row r="11" spans="1:3" ht="30" x14ac:dyDescent="0.25">
      <c r="A11" s="567">
        <v>43515</v>
      </c>
      <c r="B11" s="566" t="s">
        <v>369</v>
      </c>
      <c r="C11" s="568" t="s">
        <v>372</v>
      </c>
    </row>
    <row r="12" spans="1:3" ht="135" x14ac:dyDescent="0.25">
      <c r="A12" s="567">
        <v>43878</v>
      </c>
      <c r="B12" s="568" t="s">
        <v>375</v>
      </c>
      <c r="C12" s="568" t="s">
        <v>374</v>
      </c>
    </row>
    <row r="13" spans="1:3" x14ac:dyDescent="0.25">
      <c r="C13" s="56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95B"/>
    <pageSetUpPr fitToPage="1"/>
  </sheetPr>
  <dimension ref="A1:R32"/>
  <sheetViews>
    <sheetView zoomScaleNormal="100" zoomScalePageLayoutView="50" workbookViewId="0">
      <selection activeCell="D19" sqref="D19"/>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1" t="s">
        <v>174</v>
      </c>
      <c r="B7" s="411" t="s">
        <v>211</v>
      </c>
      <c r="C7" s="411" t="s">
        <v>344</v>
      </c>
      <c r="D7" s="411" t="s">
        <v>342</v>
      </c>
      <c r="E7" s="411" t="s">
        <v>303</v>
      </c>
      <c r="F7" s="529" t="str">
        <f>Directions!B34</f>
        <v>Month 1</v>
      </c>
      <c r="G7" s="529" t="str">
        <f>Directions!C34</f>
        <v>Month 2</v>
      </c>
      <c r="H7" s="529" t="str">
        <f>Directions!D34</f>
        <v>Month 3</v>
      </c>
      <c r="I7" s="529" t="str">
        <f>Directions!E34</f>
        <v>Month 4</v>
      </c>
      <c r="J7" s="529" t="str">
        <f>Directions!F34</f>
        <v>Month 5</v>
      </c>
      <c r="K7" s="529" t="str">
        <f>Directions!G34</f>
        <v>Month 6</v>
      </c>
      <c r="L7" s="529" t="str">
        <f>Directions!H34</f>
        <v>Month 7</v>
      </c>
      <c r="M7" s="529" t="str">
        <f>Directions!I34</f>
        <v>Month 8</v>
      </c>
      <c r="N7" s="529" t="str">
        <f>Directions!J34</f>
        <v>Month 9</v>
      </c>
      <c r="O7" s="529" t="str">
        <f>Directions!K34</f>
        <v>Month 10</v>
      </c>
      <c r="P7" s="529" t="str">
        <f>Directions!L34</f>
        <v>Month 11</v>
      </c>
      <c r="Q7" s="529" t="str">
        <f>Directions!M34</f>
        <v>Month 12</v>
      </c>
      <c r="R7" s="411" t="s">
        <v>81</v>
      </c>
    </row>
    <row r="8" spans="1:18" ht="16.5" thickTop="1" x14ac:dyDescent="0.35">
      <c r="A8" s="388" t="s">
        <v>121</v>
      </c>
      <c r="B8" s="539"/>
      <c r="C8" s="540"/>
      <c r="D8" s="559"/>
      <c r="E8" s="389">
        <f>(C8*D8*B8)*52/12</f>
        <v>0</v>
      </c>
      <c r="F8" s="390">
        <f>E8</f>
        <v>0</v>
      </c>
      <c r="G8" s="390">
        <f t="shared" ref="G8:Q8" si="0">F8</f>
        <v>0</v>
      </c>
      <c r="H8" s="390">
        <f t="shared" si="0"/>
        <v>0</v>
      </c>
      <c r="I8" s="390">
        <f t="shared" si="0"/>
        <v>0</v>
      </c>
      <c r="J8" s="390">
        <f t="shared" si="0"/>
        <v>0</v>
      </c>
      <c r="K8" s="390">
        <f t="shared" si="0"/>
        <v>0</v>
      </c>
      <c r="L8" s="390">
        <f t="shared" si="0"/>
        <v>0</v>
      </c>
      <c r="M8" s="390">
        <f t="shared" si="0"/>
        <v>0</v>
      </c>
      <c r="N8" s="390">
        <f t="shared" si="0"/>
        <v>0</v>
      </c>
      <c r="O8" s="390">
        <f t="shared" si="0"/>
        <v>0</v>
      </c>
      <c r="P8" s="390">
        <f t="shared" si="0"/>
        <v>0</v>
      </c>
      <c r="Q8" s="390">
        <f t="shared" si="0"/>
        <v>0</v>
      </c>
      <c r="R8" s="391">
        <f>SUM(F8:Q8)</f>
        <v>0</v>
      </c>
    </row>
    <row r="9" spans="1:18" x14ac:dyDescent="0.35">
      <c r="A9" s="9" t="s">
        <v>87</v>
      </c>
      <c r="B9" s="541"/>
      <c r="C9" s="542"/>
      <c r="D9" s="560"/>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1"/>
      <c r="C10" s="542"/>
      <c r="D10" s="560"/>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1"/>
      <c r="C11" s="542"/>
      <c r="D11" s="560"/>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7">
        <f t="shared" ref="C12:R12" si="2">SUM(C8:C11)</f>
        <v>0</v>
      </c>
      <c r="D12" s="558">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1" t="s">
        <v>91</v>
      </c>
      <c r="B14" s="411" t="s">
        <v>263</v>
      </c>
      <c r="C14" s="411" t="s">
        <v>123</v>
      </c>
      <c r="D14" s="411"/>
      <c r="E14" s="411" t="s">
        <v>304</v>
      </c>
      <c r="F14" s="411" t="str">
        <f>'3a-SalesForecastYear1'!C16</f>
        <v>Month 1</v>
      </c>
      <c r="G14" s="411" t="str">
        <f>'3a-SalesForecastYear1'!D16</f>
        <v>Month 2</v>
      </c>
      <c r="H14" s="411" t="str">
        <f>'3a-SalesForecastYear1'!E16</f>
        <v>Month 3</v>
      </c>
      <c r="I14" s="411" t="str">
        <f>'3a-SalesForecastYear1'!F16</f>
        <v>Month 4</v>
      </c>
      <c r="J14" s="411" t="str">
        <f>'3a-SalesForecastYear1'!G16</f>
        <v>Month 5</v>
      </c>
      <c r="K14" s="411" t="str">
        <f>'3a-SalesForecastYear1'!H16</f>
        <v>Month 6</v>
      </c>
      <c r="L14" s="411" t="str">
        <f>'3a-SalesForecastYear1'!I16</f>
        <v>Month 7</v>
      </c>
      <c r="M14" s="411" t="str">
        <f>'3a-SalesForecastYear1'!J16</f>
        <v>Month 8</v>
      </c>
      <c r="N14" s="411" t="str">
        <f>'3a-SalesForecastYear1'!K16</f>
        <v>Month 9</v>
      </c>
      <c r="O14" s="411" t="str">
        <f>'3a-SalesForecastYear1'!L16</f>
        <v>Month 10</v>
      </c>
      <c r="P14" s="411" t="str">
        <f>'3a-SalesForecastYear1'!M16</f>
        <v>Month 11</v>
      </c>
      <c r="Q14" s="411" t="str">
        <f>'3a-SalesForecastYear1'!N16</f>
        <v>Month 12</v>
      </c>
      <c r="R14" s="411" t="str">
        <f>'3a-SalesForecastYear1'!O16</f>
        <v>Annual Totals</v>
      </c>
    </row>
    <row r="15" spans="1:18" ht="16.5" thickTop="1" x14ac:dyDescent="0.35">
      <c r="A15" s="388" t="s">
        <v>92</v>
      </c>
      <c r="B15" s="389">
        <v>137700</v>
      </c>
      <c r="C15" s="392">
        <v>6.2E-2</v>
      </c>
      <c r="D15" s="393"/>
      <c r="E15" s="394">
        <f>(E$8+E$9+E$10)*$C$15</f>
        <v>0</v>
      </c>
      <c r="F15" s="390">
        <f t="shared" ref="F15:Q15" si="3">(F$8+F$9+F$10)*$C$15</f>
        <v>0</v>
      </c>
      <c r="G15" s="390">
        <f t="shared" si="3"/>
        <v>0</v>
      </c>
      <c r="H15" s="390">
        <f t="shared" si="3"/>
        <v>0</v>
      </c>
      <c r="I15" s="390">
        <f t="shared" si="3"/>
        <v>0</v>
      </c>
      <c r="J15" s="390">
        <f t="shared" si="3"/>
        <v>0</v>
      </c>
      <c r="K15" s="390">
        <f t="shared" si="3"/>
        <v>0</v>
      </c>
      <c r="L15" s="390">
        <f t="shared" si="3"/>
        <v>0</v>
      </c>
      <c r="M15" s="390">
        <f t="shared" si="3"/>
        <v>0</v>
      </c>
      <c r="N15" s="390">
        <f t="shared" si="3"/>
        <v>0</v>
      </c>
      <c r="O15" s="390">
        <f t="shared" si="3"/>
        <v>0</v>
      </c>
      <c r="P15" s="390">
        <f t="shared" si="3"/>
        <v>0</v>
      </c>
      <c r="Q15" s="390">
        <f t="shared" si="3"/>
        <v>0</v>
      </c>
      <c r="R15" s="391">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65" priority="15" stopIfTrue="1">
      <formula>LEN(TRIM(B8))=0</formula>
    </cfRule>
  </conditionalFormatting>
  <conditionalFormatting sqref="F8:Q11">
    <cfRule type="containsBlanks" dxfId="64" priority="12" stopIfTrue="1">
      <formula>LEN(TRIM(F8))=0</formula>
    </cfRule>
  </conditionalFormatting>
  <conditionalFormatting sqref="F15:Q22">
    <cfRule type="containsBlanks" dxfId="63" priority="5">
      <formula>LEN(TRIM(F15))=0</formula>
    </cfRule>
  </conditionalFormatting>
  <conditionalFormatting sqref="F16:Q16">
    <cfRule type="containsBlanks" dxfId="62" priority="4">
      <formula>LEN(TRIM(F16))=0</formula>
    </cfRule>
  </conditionalFormatting>
  <conditionalFormatting sqref="F15:Q15">
    <cfRule type="containsBlanks" dxfId="61" priority="3">
      <formula>LEN(TRIM(F15))=0</formula>
    </cfRule>
  </conditionalFormatting>
  <conditionalFormatting sqref="F16">
    <cfRule type="containsBlanks" dxfId="60" priority="2">
      <formula>LEN(TRIM(F16))=0</formula>
    </cfRule>
  </conditionalFormatting>
  <conditionalFormatting sqref="G16:Q16">
    <cfRule type="containsBlanks" dxfId="5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95B"/>
    <pageSetUpPr fitToPage="1"/>
  </sheetPr>
  <dimension ref="A2:AC47"/>
  <sheetViews>
    <sheetView zoomScaleNormal="100" workbookViewId="0">
      <selection activeCell="D9" sqref="D9"/>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8" t="s">
        <v>131</v>
      </c>
      <c r="D4" s="608"/>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9" t="str">
        <f>IF(ISBLANK(Directions!D6), "Company 1", Directions!D6)</f>
        <v>Company 1</v>
      </c>
      <c r="D5" s="609"/>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1" t="s">
        <v>174</v>
      </c>
      <c r="C8" s="411" t="s">
        <v>208</v>
      </c>
      <c r="D8" s="411" t="s">
        <v>119</v>
      </c>
      <c r="E8" s="412" t="str">
        <f>IF(Directions!G3&gt;0,Directions!G3+1,"Second Year")</f>
        <v>Second Year</v>
      </c>
      <c r="F8" s="411" t="s">
        <v>120</v>
      </c>
      <c r="G8" s="412"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88" t="s">
        <v>121</v>
      </c>
      <c r="C9" s="395">
        <f>'2a-PayrollYear1'!R8</f>
        <v>0</v>
      </c>
      <c r="D9" s="396">
        <v>0.2</v>
      </c>
      <c r="E9" s="199">
        <f>C9*D9+C9</f>
        <v>0</v>
      </c>
      <c r="F9" s="396">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1">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1">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1">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1" t="s">
        <v>91</v>
      </c>
      <c r="C15" s="411"/>
      <c r="D15" s="413"/>
      <c r="E15" s="412"/>
      <c r="F15" s="413"/>
      <c r="G15" s="412"/>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88" t="s">
        <v>92</v>
      </c>
      <c r="C16" s="395">
        <f>'2a-PayrollYear1'!R15</f>
        <v>0</v>
      </c>
      <c r="D16" s="396">
        <v>0.2</v>
      </c>
      <c r="E16" s="199">
        <f t="shared" ref="E16:E23" si="0">C16*D16+C16</f>
        <v>0</v>
      </c>
      <c r="F16" s="396">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1">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1">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1">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1">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1">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1">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1">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95B"/>
    <pageSetUpPr fitToPage="1"/>
  </sheetPr>
  <dimension ref="A1:S60"/>
  <sheetViews>
    <sheetView zoomScaleNormal="100" zoomScalePageLayoutView="50" workbookViewId="0">
      <selection activeCell="B9" sqref="B9"/>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11" t="s">
        <v>329</v>
      </c>
      <c r="C2" s="611"/>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9" t="str">
        <f>IF(ISBLANK(Directions!D6), "Company 1", Directions!D6)</f>
        <v>Company 1</v>
      </c>
      <c r="D5" s="609"/>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12" t="s">
        <v>82</v>
      </c>
      <c r="C7" s="612"/>
      <c r="D7" s="612"/>
      <c r="E7" s="612"/>
      <c r="F7" s="9"/>
      <c r="G7" s="65"/>
      <c r="H7" s="65"/>
      <c r="I7" s="63"/>
      <c r="J7" s="63"/>
      <c r="K7" s="63"/>
      <c r="L7" s="63"/>
      <c r="M7" s="63"/>
      <c r="N7" s="63"/>
      <c r="O7" s="63"/>
      <c r="P7" s="63"/>
    </row>
    <row r="8" spans="2:19" ht="45" customHeight="1" thickTop="1" x14ac:dyDescent="0.35">
      <c r="B8" s="403" t="s">
        <v>214</v>
      </c>
      <c r="C8" s="403" t="s">
        <v>305</v>
      </c>
      <c r="D8" s="414" t="s">
        <v>215</v>
      </c>
      <c r="E8" s="415" t="s">
        <v>106</v>
      </c>
      <c r="F8" s="90" t="s">
        <v>217</v>
      </c>
      <c r="G8" s="383"/>
      <c r="H8" s="382"/>
      <c r="I8" s="382"/>
      <c r="J8" s="382"/>
      <c r="K8" s="63"/>
      <c r="L8" s="63"/>
      <c r="M8" s="63"/>
      <c r="N8" s="63"/>
      <c r="O8" s="63"/>
      <c r="P8" s="63"/>
      <c r="R8" s="63"/>
    </row>
    <row r="9" spans="2:19" x14ac:dyDescent="0.35">
      <c r="B9" s="159"/>
      <c r="C9" s="159"/>
      <c r="D9" s="160"/>
      <c r="E9" s="161"/>
      <c r="F9" s="526">
        <f>D9-E9</f>
        <v>0</v>
      </c>
      <c r="G9" s="128"/>
      <c r="H9" s="382"/>
      <c r="I9" s="382"/>
      <c r="J9" s="382"/>
      <c r="K9" s="63"/>
      <c r="L9" s="63"/>
      <c r="M9" s="63"/>
      <c r="N9" s="63"/>
      <c r="O9" s="63"/>
      <c r="P9" s="63"/>
      <c r="R9" s="63"/>
    </row>
    <row r="10" spans="2:19" x14ac:dyDescent="0.35">
      <c r="B10" s="159"/>
      <c r="C10" s="159"/>
      <c r="D10" s="160"/>
      <c r="E10" s="161"/>
      <c r="F10" s="526">
        <f t="shared" ref="F10:F14" si="0">D10-E10</f>
        <v>0</v>
      </c>
      <c r="G10" s="128"/>
      <c r="H10" s="128"/>
      <c r="I10" s="63"/>
      <c r="J10" s="63"/>
      <c r="K10" s="63"/>
      <c r="L10" s="63"/>
      <c r="M10" s="63"/>
      <c r="N10" s="63"/>
      <c r="O10" s="63"/>
      <c r="P10" s="63"/>
      <c r="R10" s="63"/>
    </row>
    <row r="11" spans="2:19" x14ac:dyDescent="0.35">
      <c r="B11" s="159"/>
      <c r="C11" s="159"/>
      <c r="D11" s="160"/>
      <c r="E11" s="161"/>
      <c r="F11" s="526">
        <f t="shared" si="0"/>
        <v>0</v>
      </c>
      <c r="G11" s="128"/>
      <c r="H11" s="128"/>
      <c r="I11" s="63"/>
      <c r="J11" s="63"/>
      <c r="K11" s="63"/>
      <c r="L11" s="63"/>
      <c r="M11" s="63"/>
      <c r="N11" s="63"/>
      <c r="O11" s="63"/>
      <c r="P11" s="63"/>
      <c r="R11" s="63"/>
    </row>
    <row r="12" spans="2:19" x14ac:dyDescent="0.35">
      <c r="B12" s="159"/>
      <c r="C12" s="159"/>
      <c r="D12" s="160"/>
      <c r="E12" s="161"/>
      <c r="F12" s="526">
        <f t="shared" si="0"/>
        <v>0</v>
      </c>
      <c r="G12" s="128"/>
      <c r="H12" s="128"/>
      <c r="I12" s="63"/>
      <c r="J12" s="63"/>
      <c r="K12" s="63"/>
      <c r="L12" s="63"/>
      <c r="M12" s="63"/>
      <c r="N12" s="63"/>
      <c r="O12" s="63"/>
      <c r="P12" s="63"/>
      <c r="R12" s="63"/>
    </row>
    <row r="13" spans="2:19" x14ac:dyDescent="0.35">
      <c r="B13" s="159"/>
      <c r="C13" s="159"/>
      <c r="D13" s="160"/>
      <c r="E13" s="161"/>
      <c r="F13" s="526">
        <f t="shared" si="0"/>
        <v>0</v>
      </c>
      <c r="G13" s="128"/>
      <c r="H13" s="128"/>
      <c r="I13" s="63"/>
      <c r="J13" s="63"/>
      <c r="K13" s="63"/>
      <c r="L13" s="63"/>
      <c r="M13" s="63"/>
      <c r="N13" s="63"/>
      <c r="O13" s="63"/>
      <c r="P13" s="63"/>
      <c r="R13" s="63"/>
    </row>
    <row r="14" spans="2:19" x14ac:dyDescent="0.35">
      <c r="B14" s="159"/>
      <c r="C14" s="159"/>
      <c r="D14" s="160"/>
      <c r="E14" s="161"/>
      <c r="F14" s="526">
        <f t="shared" si="0"/>
        <v>0</v>
      </c>
      <c r="G14" s="128"/>
      <c r="H14" s="128"/>
      <c r="I14" s="63"/>
      <c r="J14" s="63"/>
      <c r="K14" s="63"/>
      <c r="L14" s="63"/>
      <c r="M14" s="63"/>
      <c r="N14" s="63"/>
      <c r="O14" s="63"/>
      <c r="P14" s="63"/>
      <c r="R14" s="63"/>
    </row>
    <row r="15" spans="2:19" s="63" customFormat="1" x14ac:dyDescent="0.35">
      <c r="B15" s="126"/>
      <c r="C15" s="610"/>
      <c r="D15" s="610"/>
      <c r="E15" s="610"/>
      <c r="F15" s="610"/>
      <c r="G15" s="610"/>
      <c r="H15" s="610"/>
      <c r="I15" s="610"/>
      <c r="J15" s="610"/>
      <c r="K15" s="610"/>
      <c r="L15" s="610"/>
      <c r="M15" s="610"/>
      <c r="N15" s="610"/>
    </row>
    <row r="16" spans="2:19" ht="32.25" thickBot="1" x14ac:dyDescent="0.4">
      <c r="B16" s="412" t="s">
        <v>214</v>
      </c>
      <c r="C16" s="412" t="str">
        <f>'2a-PayrollYear1'!F7</f>
        <v>Month 1</v>
      </c>
      <c r="D16" s="412" t="str">
        <f>'2a-PayrollYear1'!G7</f>
        <v>Month 2</v>
      </c>
      <c r="E16" s="412" t="str">
        <f>'2a-PayrollYear1'!H7</f>
        <v>Month 3</v>
      </c>
      <c r="F16" s="412" t="str">
        <f>'2a-PayrollYear1'!I7</f>
        <v>Month 4</v>
      </c>
      <c r="G16" s="412" t="str">
        <f>'2a-PayrollYear1'!J7</f>
        <v>Month 5</v>
      </c>
      <c r="H16" s="412" t="str">
        <f>'2a-PayrollYear1'!K7</f>
        <v>Month 6</v>
      </c>
      <c r="I16" s="412" t="str">
        <f>'2a-PayrollYear1'!L7</f>
        <v>Month 7</v>
      </c>
      <c r="J16" s="412" t="str">
        <f>'2a-PayrollYear1'!M7</f>
        <v>Month 8</v>
      </c>
      <c r="K16" s="412" t="str">
        <f>'2a-PayrollYear1'!N7</f>
        <v>Month 9</v>
      </c>
      <c r="L16" s="412" t="str">
        <f>'2a-PayrollYear1'!O7</f>
        <v>Month 10</v>
      </c>
      <c r="M16" s="412" t="str">
        <f>'2a-PayrollYear1'!P7</f>
        <v>Month 11</v>
      </c>
      <c r="N16" s="412" t="str">
        <f>'2a-PayrollYear1'!Q7</f>
        <v>Month 12</v>
      </c>
      <c r="O16" s="411" t="s">
        <v>81</v>
      </c>
      <c r="P16" s="411" t="s">
        <v>218</v>
      </c>
      <c r="Q16" s="411" t="s">
        <v>111</v>
      </c>
      <c r="R16" s="63"/>
      <c r="S16" s="63"/>
    </row>
    <row r="17" spans="2:19" s="63" customFormat="1" ht="16.5" thickTop="1" x14ac:dyDescent="0.35">
      <c r="B17" s="141" t="str">
        <f>IF(ISBLANK(B9), "Product 1", B9)</f>
        <v>Product 1</v>
      </c>
      <c r="C17" s="397"/>
      <c r="D17" s="397"/>
      <c r="E17" s="397"/>
      <c r="F17" s="397"/>
      <c r="G17" s="397"/>
      <c r="H17" s="397"/>
      <c r="I17" s="397"/>
      <c r="J17" s="397"/>
      <c r="K17" s="397"/>
      <c r="L17" s="397"/>
      <c r="M17" s="397"/>
      <c r="N17" s="397"/>
      <c r="O17" s="143"/>
      <c r="P17" s="388"/>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0">
        <f>SUM(C18:N18)</f>
        <v>0</v>
      </c>
      <c r="P18" s="9"/>
      <c r="Q18" s="352">
        <f>IF($O$52=0,0,O18/$O$52)</f>
        <v>0</v>
      </c>
    </row>
    <row r="19" spans="2:19" x14ac:dyDescent="0.35">
      <c r="B19" s="134" t="s">
        <v>109</v>
      </c>
      <c r="C19" s="354">
        <f>$D$9*C18</f>
        <v>0</v>
      </c>
      <c r="D19" s="354">
        <f t="shared" ref="D19:N19" si="1">$D$9*D18</f>
        <v>0</v>
      </c>
      <c r="E19" s="354">
        <f t="shared" si="1"/>
        <v>0</v>
      </c>
      <c r="F19" s="354">
        <f t="shared" si="1"/>
        <v>0</v>
      </c>
      <c r="G19" s="354">
        <f t="shared" si="1"/>
        <v>0</v>
      </c>
      <c r="H19" s="354">
        <f t="shared" si="1"/>
        <v>0</v>
      </c>
      <c r="I19" s="354">
        <f t="shared" si="1"/>
        <v>0</v>
      </c>
      <c r="J19" s="354">
        <f t="shared" si="1"/>
        <v>0</v>
      </c>
      <c r="K19" s="354">
        <f t="shared" si="1"/>
        <v>0</v>
      </c>
      <c r="L19" s="354">
        <f t="shared" si="1"/>
        <v>0</v>
      </c>
      <c r="M19" s="354">
        <f t="shared" si="1"/>
        <v>0</v>
      </c>
      <c r="N19" s="354">
        <f t="shared" si="1"/>
        <v>0</v>
      </c>
      <c r="O19" s="135">
        <f>SUM(C19:N19)</f>
        <v>0</v>
      </c>
      <c r="P19" s="353">
        <f>(P20+P21)</f>
        <v>0</v>
      </c>
      <c r="Q19" s="352">
        <f>IF($O$53=0,0,O19/$O$53)</f>
        <v>0</v>
      </c>
      <c r="R19" s="63"/>
      <c r="S19" s="63"/>
    </row>
    <row r="20" spans="2:19" x14ac:dyDescent="0.35">
      <c r="B20" s="134" t="s">
        <v>216</v>
      </c>
      <c r="C20" s="354">
        <f>$E$9*C18</f>
        <v>0</v>
      </c>
      <c r="D20" s="354">
        <f t="shared" ref="D20:N20" si="2">$E$9*D18</f>
        <v>0</v>
      </c>
      <c r="E20" s="354">
        <f t="shared" si="2"/>
        <v>0</v>
      </c>
      <c r="F20" s="354">
        <f t="shared" si="2"/>
        <v>0</v>
      </c>
      <c r="G20" s="354">
        <f t="shared" si="2"/>
        <v>0</v>
      </c>
      <c r="H20" s="354">
        <f t="shared" si="2"/>
        <v>0</v>
      </c>
      <c r="I20" s="354">
        <f t="shared" si="2"/>
        <v>0</v>
      </c>
      <c r="J20" s="354">
        <f t="shared" si="2"/>
        <v>0</v>
      </c>
      <c r="K20" s="354">
        <f t="shared" si="2"/>
        <v>0</v>
      </c>
      <c r="L20" s="354">
        <f t="shared" si="2"/>
        <v>0</v>
      </c>
      <c r="M20" s="354">
        <f t="shared" si="2"/>
        <v>0</v>
      </c>
      <c r="N20" s="354">
        <f t="shared" si="2"/>
        <v>0</v>
      </c>
      <c r="O20" s="135">
        <f>SUM(C20:N20)</f>
        <v>0</v>
      </c>
      <c r="P20" s="353">
        <f>IF(O19=0,0,O20/O19)</f>
        <v>0</v>
      </c>
      <c r="Q20" s="352">
        <f>IF($O$54=0,0,O20/$O$54)</f>
        <v>0</v>
      </c>
      <c r="R20" s="63"/>
      <c r="S20" s="63"/>
    </row>
    <row r="21" spans="2:19" s="65" customFormat="1" x14ac:dyDescent="0.35">
      <c r="B21" s="136" t="s">
        <v>110</v>
      </c>
      <c r="C21" s="355">
        <f>C19-C20</f>
        <v>0</v>
      </c>
      <c r="D21" s="355">
        <f t="shared" ref="D21:N21" si="3">D19-D20</f>
        <v>0</v>
      </c>
      <c r="E21" s="355">
        <f t="shared" si="3"/>
        <v>0</v>
      </c>
      <c r="F21" s="355">
        <f t="shared" si="3"/>
        <v>0</v>
      </c>
      <c r="G21" s="355">
        <f t="shared" si="3"/>
        <v>0</v>
      </c>
      <c r="H21" s="355">
        <f t="shared" si="3"/>
        <v>0</v>
      </c>
      <c r="I21" s="355">
        <f t="shared" si="3"/>
        <v>0</v>
      </c>
      <c r="J21" s="355">
        <f t="shared" si="3"/>
        <v>0</v>
      </c>
      <c r="K21" s="355">
        <f t="shared" si="3"/>
        <v>0</v>
      </c>
      <c r="L21" s="355">
        <f t="shared" si="3"/>
        <v>0</v>
      </c>
      <c r="M21" s="355">
        <f t="shared" si="3"/>
        <v>0</v>
      </c>
      <c r="N21" s="355">
        <f t="shared" si="3"/>
        <v>0</v>
      </c>
      <c r="O21" s="135">
        <f>SUM(C21:N21)</f>
        <v>0</v>
      </c>
      <c r="P21" s="353">
        <f>IF(O19=0,0,O21/O19)</f>
        <v>0</v>
      </c>
      <c r="Q21" s="352">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1">
        <f>SUM(C24:N24)</f>
        <v>0</v>
      </c>
      <c r="P24" s="9"/>
      <c r="Q24" s="352">
        <f>IF($O$52=0,0,O24/$O$52)</f>
        <v>0</v>
      </c>
    </row>
    <row r="25" spans="2:19" x14ac:dyDescent="0.35">
      <c r="B25" s="144" t="s">
        <v>109</v>
      </c>
      <c r="C25" s="354">
        <f>$D$10*C24</f>
        <v>0</v>
      </c>
      <c r="D25" s="354">
        <f t="shared" ref="D25:N25" si="4">$D$10*D24</f>
        <v>0</v>
      </c>
      <c r="E25" s="354">
        <f t="shared" si="4"/>
        <v>0</v>
      </c>
      <c r="F25" s="354">
        <f t="shared" si="4"/>
        <v>0</v>
      </c>
      <c r="G25" s="354">
        <f t="shared" si="4"/>
        <v>0</v>
      </c>
      <c r="H25" s="354">
        <f t="shared" si="4"/>
        <v>0</v>
      </c>
      <c r="I25" s="354">
        <f t="shared" si="4"/>
        <v>0</v>
      </c>
      <c r="J25" s="354">
        <f t="shared" si="4"/>
        <v>0</v>
      </c>
      <c r="K25" s="354">
        <f t="shared" si="4"/>
        <v>0</v>
      </c>
      <c r="L25" s="354">
        <f t="shared" si="4"/>
        <v>0</v>
      </c>
      <c r="M25" s="354">
        <f t="shared" si="4"/>
        <v>0</v>
      </c>
      <c r="N25" s="354">
        <f t="shared" si="4"/>
        <v>0</v>
      </c>
      <c r="O25" s="145">
        <f>SUM(C25:N25)</f>
        <v>0</v>
      </c>
      <c r="P25" s="353">
        <f>(P26+P27)</f>
        <v>0</v>
      </c>
      <c r="Q25" s="352">
        <f>IF($O$53=0,0,O25/$O$53)</f>
        <v>0</v>
      </c>
      <c r="R25" s="63"/>
      <c r="S25" s="63"/>
    </row>
    <row r="26" spans="2:19" x14ac:dyDescent="0.35">
      <c r="B26" s="144" t="s">
        <v>216</v>
      </c>
      <c r="C26" s="354">
        <f>$E$10*C24</f>
        <v>0</v>
      </c>
      <c r="D26" s="354">
        <f t="shared" ref="D26:N26" si="5">$E$10*D24</f>
        <v>0</v>
      </c>
      <c r="E26" s="354">
        <f t="shared" si="5"/>
        <v>0</v>
      </c>
      <c r="F26" s="354">
        <f t="shared" si="5"/>
        <v>0</v>
      </c>
      <c r="G26" s="354">
        <f t="shared" si="5"/>
        <v>0</v>
      </c>
      <c r="H26" s="354">
        <f t="shared" si="5"/>
        <v>0</v>
      </c>
      <c r="I26" s="354">
        <f t="shared" si="5"/>
        <v>0</v>
      </c>
      <c r="J26" s="354">
        <f t="shared" si="5"/>
        <v>0</v>
      </c>
      <c r="K26" s="354">
        <f t="shared" si="5"/>
        <v>0</v>
      </c>
      <c r="L26" s="354">
        <f t="shared" si="5"/>
        <v>0</v>
      </c>
      <c r="M26" s="354">
        <f t="shared" si="5"/>
        <v>0</v>
      </c>
      <c r="N26" s="354">
        <f t="shared" si="5"/>
        <v>0</v>
      </c>
      <c r="O26" s="145">
        <f>SUM(C26:N26)</f>
        <v>0</v>
      </c>
      <c r="P26" s="353">
        <f>IF(O25=0,0,O26/O25)</f>
        <v>0</v>
      </c>
      <c r="Q26" s="352">
        <f>IF($O$54=0,0,O26/$O$54)</f>
        <v>0</v>
      </c>
      <c r="R26" s="63"/>
      <c r="S26" s="63"/>
    </row>
    <row r="27" spans="2:19" s="65" customFormat="1" x14ac:dyDescent="0.35">
      <c r="B27" s="136" t="s">
        <v>107</v>
      </c>
      <c r="C27" s="355">
        <f>C25-C26</f>
        <v>0</v>
      </c>
      <c r="D27" s="355">
        <f t="shared" ref="D27:N27" si="6">D25-D26</f>
        <v>0</v>
      </c>
      <c r="E27" s="355">
        <f t="shared" si="6"/>
        <v>0</v>
      </c>
      <c r="F27" s="355">
        <f t="shared" si="6"/>
        <v>0</v>
      </c>
      <c r="G27" s="355">
        <f t="shared" si="6"/>
        <v>0</v>
      </c>
      <c r="H27" s="355">
        <f t="shared" si="6"/>
        <v>0</v>
      </c>
      <c r="I27" s="355">
        <f t="shared" si="6"/>
        <v>0</v>
      </c>
      <c r="J27" s="355">
        <f t="shared" si="6"/>
        <v>0</v>
      </c>
      <c r="K27" s="355">
        <f t="shared" si="6"/>
        <v>0</v>
      </c>
      <c r="L27" s="355">
        <f t="shared" si="6"/>
        <v>0</v>
      </c>
      <c r="M27" s="355">
        <f t="shared" si="6"/>
        <v>0</v>
      </c>
      <c r="N27" s="355">
        <f t="shared" si="6"/>
        <v>0</v>
      </c>
      <c r="O27" s="145">
        <f>SUM(C27:N27)</f>
        <v>0</v>
      </c>
      <c r="P27" s="353">
        <f>IF(O25=0,0,O27/O25)</f>
        <v>0</v>
      </c>
      <c r="Q27" s="352">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1">
        <f>SUM(C30:N30)</f>
        <v>0</v>
      </c>
      <c r="P30" s="9"/>
      <c r="Q30" s="352">
        <f>IF($O$52=0,0,O30/$O$52)</f>
        <v>0</v>
      </c>
    </row>
    <row r="31" spans="2:19" x14ac:dyDescent="0.35">
      <c r="B31" s="144" t="s">
        <v>109</v>
      </c>
      <c r="C31" s="356">
        <f>$D$11*C30</f>
        <v>0</v>
      </c>
      <c r="D31" s="356">
        <f t="shared" ref="D31:N31" si="7">$D$11*D30</f>
        <v>0</v>
      </c>
      <c r="E31" s="356">
        <f t="shared" si="7"/>
        <v>0</v>
      </c>
      <c r="F31" s="356">
        <f t="shared" si="7"/>
        <v>0</v>
      </c>
      <c r="G31" s="356">
        <f t="shared" si="7"/>
        <v>0</v>
      </c>
      <c r="H31" s="356">
        <f t="shared" si="7"/>
        <v>0</v>
      </c>
      <c r="I31" s="356">
        <f t="shared" si="7"/>
        <v>0</v>
      </c>
      <c r="J31" s="356">
        <f t="shared" si="7"/>
        <v>0</v>
      </c>
      <c r="K31" s="356">
        <f t="shared" si="7"/>
        <v>0</v>
      </c>
      <c r="L31" s="356">
        <f t="shared" si="7"/>
        <v>0</v>
      </c>
      <c r="M31" s="356">
        <f t="shared" si="7"/>
        <v>0</v>
      </c>
      <c r="N31" s="356">
        <f t="shared" si="7"/>
        <v>0</v>
      </c>
      <c r="O31" s="145">
        <f>SUM(C31:N31)</f>
        <v>0</v>
      </c>
      <c r="P31" s="353">
        <f>(P32+P33)</f>
        <v>0</v>
      </c>
      <c r="Q31" s="352">
        <f>IF($O$53=0,0,O31/$O$53)</f>
        <v>0</v>
      </c>
      <c r="R31" s="63"/>
      <c r="S31" s="63"/>
    </row>
    <row r="32" spans="2:19" x14ac:dyDescent="0.35">
      <c r="B32" s="144" t="s">
        <v>216</v>
      </c>
      <c r="C32" s="356">
        <f>$E$11*C30</f>
        <v>0</v>
      </c>
      <c r="D32" s="356">
        <f t="shared" ref="D32:N32" si="8">$E$11*D30</f>
        <v>0</v>
      </c>
      <c r="E32" s="356">
        <f t="shared" si="8"/>
        <v>0</v>
      </c>
      <c r="F32" s="356">
        <f t="shared" si="8"/>
        <v>0</v>
      </c>
      <c r="G32" s="356">
        <f t="shared" si="8"/>
        <v>0</v>
      </c>
      <c r="H32" s="356">
        <f t="shared" si="8"/>
        <v>0</v>
      </c>
      <c r="I32" s="356">
        <f t="shared" si="8"/>
        <v>0</v>
      </c>
      <c r="J32" s="356">
        <f t="shared" si="8"/>
        <v>0</v>
      </c>
      <c r="K32" s="356">
        <f t="shared" si="8"/>
        <v>0</v>
      </c>
      <c r="L32" s="356">
        <f t="shared" si="8"/>
        <v>0</v>
      </c>
      <c r="M32" s="356">
        <f t="shared" si="8"/>
        <v>0</v>
      </c>
      <c r="N32" s="356">
        <f t="shared" si="8"/>
        <v>0</v>
      </c>
      <c r="O32" s="145">
        <f>SUM(C32:N32)</f>
        <v>0</v>
      </c>
      <c r="P32" s="353">
        <f>IF(O31=0,0,O32/O31)</f>
        <v>0</v>
      </c>
      <c r="Q32" s="352">
        <f>IF($O$54=0,0,O32/$O$54)</f>
        <v>0</v>
      </c>
      <c r="R32" s="63"/>
      <c r="S32" s="63"/>
    </row>
    <row r="33" spans="2:19" x14ac:dyDescent="0.35">
      <c r="B33" s="136" t="s">
        <v>107</v>
      </c>
      <c r="C33" s="355">
        <f>C31-C32</f>
        <v>0</v>
      </c>
      <c r="D33" s="355">
        <f t="shared" ref="D33:N33" si="9">D31-D32</f>
        <v>0</v>
      </c>
      <c r="E33" s="355">
        <f t="shared" si="9"/>
        <v>0</v>
      </c>
      <c r="F33" s="355">
        <f t="shared" si="9"/>
        <v>0</v>
      </c>
      <c r="G33" s="355">
        <f t="shared" si="9"/>
        <v>0</v>
      </c>
      <c r="H33" s="355">
        <f t="shared" si="9"/>
        <v>0</v>
      </c>
      <c r="I33" s="355">
        <f t="shared" si="9"/>
        <v>0</v>
      </c>
      <c r="J33" s="355">
        <f t="shared" si="9"/>
        <v>0</v>
      </c>
      <c r="K33" s="355">
        <f t="shared" si="9"/>
        <v>0</v>
      </c>
      <c r="L33" s="355">
        <f t="shared" si="9"/>
        <v>0</v>
      </c>
      <c r="M33" s="355">
        <f t="shared" si="9"/>
        <v>0</v>
      </c>
      <c r="N33" s="355">
        <f t="shared" si="9"/>
        <v>0</v>
      </c>
      <c r="O33" s="145">
        <f>SUM(C33:N33)</f>
        <v>0</v>
      </c>
      <c r="P33" s="353">
        <f>IF(O31=0,0,O33/O31)</f>
        <v>0</v>
      </c>
      <c r="Q33" s="352">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1">
        <f>SUM(C36:N36)</f>
        <v>0</v>
      </c>
      <c r="P36" s="9"/>
      <c r="Q36" s="352">
        <f>IF($O$52=0,0,O36/$O$52)</f>
        <v>0</v>
      </c>
      <c r="R36" s="63"/>
      <c r="S36" s="63"/>
    </row>
    <row r="37" spans="2:19" x14ac:dyDescent="0.35">
      <c r="B37" s="144" t="s">
        <v>109</v>
      </c>
      <c r="C37" s="356">
        <f>$D$12*C36</f>
        <v>0</v>
      </c>
      <c r="D37" s="356">
        <f t="shared" ref="D37:N37" si="10">$D$12*D36</f>
        <v>0</v>
      </c>
      <c r="E37" s="356">
        <f t="shared" si="10"/>
        <v>0</v>
      </c>
      <c r="F37" s="356">
        <f t="shared" si="10"/>
        <v>0</v>
      </c>
      <c r="G37" s="356">
        <f t="shared" si="10"/>
        <v>0</v>
      </c>
      <c r="H37" s="356">
        <f t="shared" si="10"/>
        <v>0</v>
      </c>
      <c r="I37" s="356">
        <f t="shared" si="10"/>
        <v>0</v>
      </c>
      <c r="J37" s="356">
        <f t="shared" si="10"/>
        <v>0</v>
      </c>
      <c r="K37" s="356">
        <f t="shared" si="10"/>
        <v>0</v>
      </c>
      <c r="L37" s="356">
        <f t="shared" si="10"/>
        <v>0</v>
      </c>
      <c r="M37" s="356">
        <f t="shared" si="10"/>
        <v>0</v>
      </c>
      <c r="N37" s="356">
        <f t="shared" si="10"/>
        <v>0</v>
      </c>
      <c r="O37" s="135">
        <f>SUM(C37:N37)</f>
        <v>0</v>
      </c>
      <c r="P37" s="353">
        <f>(P38+P39)</f>
        <v>0</v>
      </c>
      <c r="Q37" s="352">
        <f>IF($O$53=0,0,O37/$O$53)</f>
        <v>0</v>
      </c>
      <c r="R37" s="63"/>
      <c r="S37" s="63"/>
    </row>
    <row r="38" spans="2:19" x14ac:dyDescent="0.35">
      <c r="B38" s="144" t="s">
        <v>216</v>
      </c>
      <c r="C38" s="356">
        <f>$E$12*C36</f>
        <v>0</v>
      </c>
      <c r="D38" s="356">
        <f t="shared" ref="D38:N38" si="11">$E$12*D36</f>
        <v>0</v>
      </c>
      <c r="E38" s="356">
        <f t="shared" si="11"/>
        <v>0</v>
      </c>
      <c r="F38" s="356">
        <f t="shared" si="11"/>
        <v>0</v>
      </c>
      <c r="G38" s="356">
        <f t="shared" si="11"/>
        <v>0</v>
      </c>
      <c r="H38" s="356">
        <f t="shared" si="11"/>
        <v>0</v>
      </c>
      <c r="I38" s="356">
        <f t="shared" si="11"/>
        <v>0</v>
      </c>
      <c r="J38" s="356">
        <f t="shared" si="11"/>
        <v>0</v>
      </c>
      <c r="K38" s="356">
        <f t="shared" si="11"/>
        <v>0</v>
      </c>
      <c r="L38" s="356">
        <f t="shared" si="11"/>
        <v>0</v>
      </c>
      <c r="M38" s="356">
        <f t="shared" si="11"/>
        <v>0</v>
      </c>
      <c r="N38" s="356">
        <f t="shared" si="11"/>
        <v>0</v>
      </c>
      <c r="O38" s="135">
        <f>SUM(C38:N38)</f>
        <v>0</v>
      </c>
      <c r="P38" s="353">
        <f>IF(O37=0,0,O38/O37)</f>
        <v>0</v>
      </c>
      <c r="Q38" s="352">
        <f>IF($O$54=0,0,O38/$O$54)</f>
        <v>0</v>
      </c>
      <c r="R38" s="63"/>
      <c r="S38" s="63"/>
    </row>
    <row r="39" spans="2:19" s="65" customFormat="1" x14ac:dyDescent="0.35">
      <c r="B39" s="136" t="s">
        <v>107</v>
      </c>
      <c r="C39" s="355">
        <f>C37-C38</f>
        <v>0</v>
      </c>
      <c r="D39" s="355">
        <f t="shared" ref="D39:N39" si="12">D37-D38</f>
        <v>0</v>
      </c>
      <c r="E39" s="355">
        <f t="shared" si="12"/>
        <v>0</v>
      </c>
      <c r="F39" s="355">
        <f t="shared" si="12"/>
        <v>0</v>
      </c>
      <c r="G39" s="355">
        <f t="shared" si="12"/>
        <v>0</v>
      </c>
      <c r="H39" s="355">
        <f t="shared" si="12"/>
        <v>0</v>
      </c>
      <c r="I39" s="355">
        <f t="shared" si="12"/>
        <v>0</v>
      </c>
      <c r="J39" s="355">
        <f t="shared" si="12"/>
        <v>0</v>
      </c>
      <c r="K39" s="355">
        <f t="shared" si="12"/>
        <v>0</v>
      </c>
      <c r="L39" s="355">
        <f t="shared" si="12"/>
        <v>0</v>
      </c>
      <c r="M39" s="355">
        <f t="shared" si="12"/>
        <v>0</v>
      </c>
      <c r="N39" s="355">
        <f t="shared" si="12"/>
        <v>0</v>
      </c>
      <c r="O39" s="135">
        <f>SUM(C39:N39)</f>
        <v>0</v>
      </c>
      <c r="P39" s="353">
        <f>IF(O37=0,0,O39/O37)</f>
        <v>0</v>
      </c>
      <c r="Q39" s="352">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0">
        <f>SUM(C42:N42)</f>
        <v>0</v>
      </c>
      <c r="P42" s="9"/>
      <c r="Q42" s="352">
        <f>IF($O$52=0,0,O42/$O$52)</f>
        <v>0</v>
      </c>
    </row>
    <row r="43" spans="2:19" x14ac:dyDescent="0.35">
      <c r="B43" s="144" t="s">
        <v>109</v>
      </c>
      <c r="C43" s="356">
        <f>$D$13*C42</f>
        <v>0</v>
      </c>
      <c r="D43" s="356">
        <f t="shared" ref="D43:N43" si="13">$D$13*D42</f>
        <v>0</v>
      </c>
      <c r="E43" s="356">
        <f t="shared" si="13"/>
        <v>0</v>
      </c>
      <c r="F43" s="356">
        <f t="shared" si="13"/>
        <v>0</v>
      </c>
      <c r="G43" s="356">
        <f t="shared" si="13"/>
        <v>0</v>
      </c>
      <c r="H43" s="356">
        <f t="shared" si="13"/>
        <v>0</v>
      </c>
      <c r="I43" s="356">
        <f t="shared" si="13"/>
        <v>0</v>
      </c>
      <c r="J43" s="356">
        <f t="shared" si="13"/>
        <v>0</v>
      </c>
      <c r="K43" s="356">
        <f t="shared" si="13"/>
        <v>0</v>
      </c>
      <c r="L43" s="356">
        <f t="shared" si="13"/>
        <v>0</v>
      </c>
      <c r="M43" s="356">
        <f t="shared" si="13"/>
        <v>0</v>
      </c>
      <c r="N43" s="356">
        <f t="shared" si="13"/>
        <v>0</v>
      </c>
      <c r="O43" s="135">
        <f>SUM(C43:N43)</f>
        <v>0</v>
      </c>
      <c r="P43" s="353">
        <f>(P44+P45)</f>
        <v>0</v>
      </c>
      <c r="Q43" s="352">
        <f>IF($O$53=0,0,O43/$O$53)</f>
        <v>0</v>
      </c>
      <c r="R43" s="63"/>
      <c r="S43" s="63"/>
    </row>
    <row r="44" spans="2:19" x14ac:dyDescent="0.35">
      <c r="B44" s="144" t="s">
        <v>216</v>
      </c>
      <c r="C44" s="356">
        <f>$E$13*C42</f>
        <v>0</v>
      </c>
      <c r="D44" s="356">
        <f t="shared" ref="D44:N44" si="14">$E$13*D42</f>
        <v>0</v>
      </c>
      <c r="E44" s="356">
        <f t="shared" si="14"/>
        <v>0</v>
      </c>
      <c r="F44" s="356">
        <f t="shared" si="14"/>
        <v>0</v>
      </c>
      <c r="G44" s="356">
        <f t="shared" si="14"/>
        <v>0</v>
      </c>
      <c r="H44" s="356">
        <f t="shared" si="14"/>
        <v>0</v>
      </c>
      <c r="I44" s="356">
        <f t="shared" si="14"/>
        <v>0</v>
      </c>
      <c r="J44" s="356">
        <f t="shared" si="14"/>
        <v>0</v>
      </c>
      <c r="K44" s="356">
        <f t="shared" si="14"/>
        <v>0</v>
      </c>
      <c r="L44" s="356">
        <f t="shared" si="14"/>
        <v>0</v>
      </c>
      <c r="M44" s="356">
        <f t="shared" si="14"/>
        <v>0</v>
      </c>
      <c r="N44" s="356">
        <f t="shared" si="14"/>
        <v>0</v>
      </c>
      <c r="O44" s="135">
        <f>SUM(C44:N44)</f>
        <v>0</v>
      </c>
      <c r="P44" s="353">
        <f>IF(O43=0,0,O44/O43)</f>
        <v>0</v>
      </c>
      <c r="Q44" s="352">
        <f>IF($O$54=0,0,O44/$O$54)</f>
        <v>0</v>
      </c>
      <c r="R44" s="63"/>
      <c r="S44" s="63"/>
    </row>
    <row r="45" spans="2:19" x14ac:dyDescent="0.35">
      <c r="B45" s="136" t="s">
        <v>107</v>
      </c>
      <c r="C45" s="357">
        <f>C43-C44</f>
        <v>0</v>
      </c>
      <c r="D45" s="357">
        <f t="shared" ref="D45:N45" si="15">D43-D44</f>
        <v>0</v>
      </c>
      <c r="E45" s="357">
        <f t="shared" si="15"/>
        <v>0</v>
      </c>
      <c r="F45" s="357">
        <f t="shared" si="15"/>
        <v>0</v>
      </c>
      <c r="G45" s="357">
        <f t="shared" si="15"/>
        <v>0</v>
      </c>
      <c r="H45" s="357">
        <f t="shared" si="15"/>
        <v>0</v>
      </c>
      <c r="I45" s="357">
        <f t="shared" si="15"/>
        <v>0</v>
      </c>
      <c r="J45" s="357">
        <f t="shared" si="15"/>
        <v>0</v>
      </c>
      <c r="K45" s="357">
        <f t="shared" si="15"/>
        <v>0</v>
      </c>
      <c r="L45" s="357">
        <f t="shared" si="15"/>
        <v>0</v>
      </c>
      <c r="M45" s="357">
        <f t="shared" si="15"/>
        <v>0</v>
      </c>
      <c r="N45" s="357">
        <f t="shared" si="15"/>
        <v>0</v>
      </c>
      <c r="O45" s="135">
        <f>SUM(C45:N45)</f>
        <v>0</v>
      </c>
      <c r="P45" s="353">
        <f>IF(O43=0,0,O45/O43)</f>
        <v>0</v>
      </c>
      <c r="Q45" s="352">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0">
        <f t="shared" ref="O48:O54" si="16">SUM(C48:N48)</f>
        <v>0</v>
      </c>
      <c r="P48" s="9"/>
      <c r="Q48" s="352">
        <f>IF($O$52=0,0,O48/$O$52)</f>
        <v>0</v>
      </c>
      <c r="R48" s="63"/>
      <c r="S48" s="63"/>
    </row>
    <row r="49" spans="2:19" x14ac:dyDescent="0.35">
      <c r="B49" s="144" t="s">
        <v>109</v>
      </c>
      <c r="C49" s="358">
        <f>$D$14*C48</f>
        <v>0</v>
      </c>
      <c r="D49" s="358">
        <f t="shared" ref="D49:N49" si="17">$D$14*D48</f>
        <v>0</v>
      </c>
      <c r="E49" s="358">
        <f t="shared" si="17"/>
        <v>0</v>
      </c>
      <c r="F49" s="358">
        <f t="shared" si="17"/>
        <v>0</v>
      </c>
      <c r="G49" s="358">
        <f t="shared" si="17"/>
        <v>0</v>
      </c>
      <c r="H49" s="358">
        <f t="shared" si="17"/>
        <v>0</v>
      </c>
      <c r="I49" s="358">
        <f t="shared" si="17"/>
        <v>0</v>
      </c>
      <c r="J49" s="358">
        <f t="shared" si="17"/>
        <v>0</v>
      </c>
      <c r="K49" s="358">
        <f t="shared" si="17"/>
        <v>0</v>
      </c>
      <c r="L49" s="358">
        <f t="shared" si="17"/>
        <v>0</v>
      </c>
      <c r="M49" s="358">
        <f t="shared" si="17"/>
        <v>0</v>
      </c>
      <c r="N49" s="358">
        <f t="shared" si="17"/>
        <v>0</v>
      </c>
      <c r="O49" s="135">
        <f t="shared" si="16"/>
        <v>0</v>
      </c>
      <c r="P49" s="353">
        <f>(P50+P51)</f>
        <v>0</v>
      </c>
      <c r="Q49" s="352">
        <f>IF($O$53=0,0,O49/$O$53)</f>
        <v>0</v>
      </c>
      <c r="R49" s="63"/>
      <c r="S49" s="63"/>
    </row>
    <row r="50" spans="2:19" x14ac:dyDescent="0.35">
      <c r="B50" s="152" t="s">
        <v>216</v>
      </c>
      <c r="C50" s="358">
        <f>$E$14*C48</f>
        <v>0</v>
      </c>
      <c r="D50" s="358">
        <f t="shared" ref="D50:N50" si="18">$E$14*D48</f>
        <v>0</v>
      </c>
      <c r="E50" s="358">
        <f t="shared" si="18"/>
        <v>0</v>
      </c>
      <c r="F50" s="358">
        <f t="shared" si="18"/>
        <v>0</v>
      </c>
      <c r="G50" s="358">
        <f t="shared" si="18"/>
        <v>0</v>
      </c>
      <c r="H50" s="358">
        <f t="shared" si="18"/>
        <v>0</v>
      </c>
      <c r="I50" s="358">
        <f t="shared" si="18"/>
        <v>0</v>
      </c>
      <c r="J50" s="358">
        <f t="shared" si="18"/>
        <v>0</v>
      </c>
      <c r="K50" s="358">
        <f t="shared" si="18"/>
        <v>0</v>
      </c>
      <c r="L50" s="358">
        <f t="shared" si="18"/>
        <v>0</v>
      </c>
      <c r="M50" s="358">
        <f t="shared" si="18"/>
        <v>0</v>
      </c>
      <c r="N50" s="358">
        <f t="shared" si="18"/>
        <v>0</v>
      </c>
      <c r="O50" s="135">
        <f t="shared" si="16"/>
        <v>0</v>
      </c>
      <c r="P50" s="353">
        <f>IF(O49=0,0,O50/O49)</f>
        <v>0</v>
      </c>
      <c r="Q50" s="352">
        <f>IF($O$54=0,0,O50/$O$54)</f>
        <v>0</v>
      </c>
      <c r="R50" s="63"/>
      <c r="S50" s="63"/>
    </row>
    <row r="51" spans="2:19" x14ac:dyDescent="0.35">
      <c r="B51" s="134" t="s">
        <v>107</v>
      </c>
      <c r="C51" s="357">
        <f>C49-C50</f>
        <v>0</v>
      </c>
      <c r="D51" s="357">
        <f t="shared" ref="D51:N51" si="19">D49-D50</f>
        <v>0</v>
      </c>
      <c r="E51" s="357">
        <f t="shared" si="19"/>
        <v>0</v>
      </c>
      <c r="F51" s="357">
        <f t="shared" si="19"/>
        <v>0</v>
      </c>
      <c r="G51" s="357">
        <f t="shared" si="19"/>
        <v>0</v>
      </c>
      <c r="H51" s="357">
        <f t="shared" si="19"/>
        <v>0</v>
      </c>
      <c r="I51" s="357">
        <f t="shared" si="19"/>
        <v>0</v>
      </c>
      <c r="J51" s="357">
        <f t="shared" si="19"/>
        <v>0</v>
      </c>
      <c r="K51" s="357">
        <f t="shared" si="19"/>
        <v>0</v>
      </c>
      <c r="L51" s="357">
        <f t="shared" si="19"/>
        <v>0</v>
      </c>
      <c r="M51" s="357">
        <f t="shared" si="19"/>
        <v>0</v>
      </c>
      <c r="N51" s="357">
        <f t="shared" si="19"/>
        <v>0</v>
      </c>
      <c r="O51" s="135">
        <f t="shared" si="16"/>
        <v>0</v>
      </c>
      <c r="P51" s="353">
        <f>IF(O49=0,0,O51/O49)</f>
        <v>0</v>
      </c>
      <c r="Q51" s="352">
        <f>IF($O$55=0,0,O51/$O$55)</f>
        <v>0</v>
      </c>
      <c r="R51" s="63"/>
      <c r="S51" s="63"/>
    </row>
    <row r="52" spans="2:19" x14ac:dyDescent="0.35">
      <c r="B52" s="153" t="s">
        <v>108</v>
      </c>
      <c r="C52" s="359">
        <f t="shared" ref="C52:N52" si="20">C18+C24+C30+C36+C42+C48</f>
        <v>0</v>
      </c>
      <c r="D52" s="359">
        <f t="shared" si="20"/>
        <v>0</v>
      </c>
      <c r="E52" s="359">
        <f t="shared" si="20"/>
        <v>0</v>
      </c>
      <c r="F52" s="359">
        <f t="shared" si="20"/>
        <v>0</v>
      </c>
      <c r="G52" s="359">
        <f t="shared" si="20"/>
        <v>0</v>
      </c>
      <c r="H52" s="359">
        <f t="shared" si="20"/>
        <v>0</v>
      </c>
      <c r="I52" s="359">
        <f t="shared" si="20"/>
        <v>0</v>
      </c>
      <c r="J52" s="359">
        <f t="shared" si="20"/>
        <v>0</v>
      </c>
      <c r="K52" s="359">
        <f t="shared" si="20"/>
        <v>0</v>
      </c>
      <c r="L52" s="359">
        <f t="shared" si="20"/>
        <v>0</v>
      </c>
      <c r="M52" s="359">
        <f t="shared" si="20"/>
        <v>0</v>
      </c>
      <c r="N52" s="359">
        <f t="shared" si="20"/>
        <v>0</v>
      </c>
      <c r="O52" s="360">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formatColumns="0" formatRows="0"/>
  <mergeCells count="4">
    <mergeCell ref="C15:N15"/>
    <mergeCell ref="B2:C2"/>
    <mergeCell ref="B7:E7"/>
    <mergeCell ref="C5:D5"/>
  </mergeCells>
  <phoneticPr fontId="3" type="noConversion"/>
  <conditionalFormatting sqref="C18:N18">
    <cfRule type="containsBlanks" dxfId="58" priority="35" stopIfTrue="1">
      <formula>LEN(TRIM(C18))=0</formula>
    </cfRule>
  </conditionalFormatting>
  <conditionalFormatting sqref="C24:N24">
    <cfRule type="containsBlanks" dxfId="57" priority="36" stopIfTrue="1">
      <formula>LEN(TRIM(C24))=0</formula>
    </cfRule>
  </conditionalFormatting>
  <conditionalFormatting sqref="C30:N30 C36:N36 C42:N42 C48:N48">
    <cfRule type="containsBlanks" dxfId="56" priority="37" stopIfTrue="1">
      <formula>LEN(TRIM(C30))=0</formula>
    </cfRule>
  </conditionalFormatting>
  <conditionalFormatting sqref="B9:E14">
    <cfRule type="containsBlanks" dxfId="55"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5B"/>
    <pageSetUpPr fitToPage="1"/>
  </sheetPr>
  <dimension ref="A1:AF49"/>
  <sheetViews>
    <sheetView topLeftCell="Q4" zoomScaleNormal="100" zoomScalePageLayoutView="50" workbookViewId="0">
      <selection activeCell="AC12" sqref="AC12"/>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9" t="str">
        <f>IF(ISBLANK(Directions!D6), "Company 1", Directions!D6)</f>
        <v>Company 1</v>
      </c>
      <c r="D5" s="609"/>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2" t="s">
        <v>214</v>
      </c>
      <c r="B10" s="412" t="s">
        <v>208</v>
      </c>
      <c r="C10" s="412" t="str">
        <f>'2a-PayrollYear1'!F7</f>
        <v>Month 1</v>
      </c>
      <c r="D10" s="412" t="str">
        <f>'2a-PayrollYear1'!G7</f>
        <v>Month 2</v>
      </c>
      <c r="E10" s="412" t="str">
        <f>'2a-PayrollYear1'!H7</f>
        <v>Month 3</v>
      </c>
      <c r="F10" s="412" t="str">
        <f>'2a-PayrollYear1'!I7</f>
        <v>Month 4</v>
      </c>
      <c r="G10" s="412" t="str">
        <f>'2a-PayrollYear1'!J7</f>
        <v>Month 5</v>
      </c>
      <c r="H10" s="412" t="str">
        <f>'2a-PayrollYear1'!K7</f>
        <v>Month 6</v>
      </c>
      <c r="I10" s="412" t="str">
        <f>'2a-PayrollYear1'!L7</f>
        <v>Month 7</v>
      </c>
      <c r="J10" s="412" t="str">
        <f>'2a-PayrollYear1'!M7</f>
        <v>Month 8</v>
      </c>
      <c r="K10" s="412" t="str">
        <f>'2a-PayrollYear1'!N7</f>
        <v>Month 9</v>
      </c>
      <c r="L10" s="412" t="str">
        <f>'2a-PayrollYear1'!O7</f>
        <v>Month 10</v>
      </c>
      <c r="M10" s="412" t="str">
        <f>'2a-PayrollYear1'!P7</f>
        <v>Month 11</v>
      </c>
      <c r="N10" s="412" t="str">
        <f>'2a-PayrollYear1'!Q7</f>
        <v>Month 12</v>
      </c>
      <c r="O10" s="411" t="s">
        <v>209</v>
      </c>
      <c r="P10" s="411" t="s">
        <v>218</v>
      </c>
      <c r="Q10" s="411" t="s">
        <v>111</v>
      </c>
      <c r="R10" s="412" t="str">
        <f>'2a-PayrollYear1'!F7</f>
        <v>Month 1</v>
      </c>
      <c r="S10" s="412" t="str">
        <f>'2a-PayrollYear1'!G7</f>
        <v>Month 2</v>
      </c>
      <c r="T10" s="412" t="str">
        <f>'2a-PayrollYear1'!H7</f>
        <v>Month 3</v>
      </c>
      <c r="U10" s="412" t="str">
        <f>'2a-PayrollYear1'!I7</f>
        <v>Month 4</v>
      </c>
      <c r="V10" s="412" t="str">
        <f>'2a-PayrollYear1'!J7</f>
        <v>Month 5</v>
      </c>
      <c r="W10" s="412" t="str">
        <f>'2a-PayrollYear1'!K7</f>
        <v>Month 6</v>
      </c>
      <c r="X10" s="412" t="str">
        <f>'2a-PayrollYear1'!L7</f>
        <v>Month 7</v>
      </c>
      <c r="Y10" s="412" t="str">
        <f>'2a-PayrollYear1'!M7</f>
        <v>Month 8</v>
      </c>
      <c r="Z10" s="412" t="str">
        <f>'2a-PayrollYear1'!N7</f>
        <v>Month 9</v>
      </c>
      <c r="AA10" s="412" t="str">
        <f>'2a-PayrollYear1'!O7</f>
        <v>Month 10</v>
      </c>
      <c r="AB10" s="412" t="str">
        <f>'2a-PayrollYear1'!P7</f>
        <v>Month 11</v>
      </c>
      <c r="AC10" s="412" t="str">
        <f>'2a-PayrollYear1'!Q7</f>
        <v>Month 12</v>
      </c>
      <c r="AD10" s="411" t="s">
        <v>210</v>
      </c>
      <c r="AE10" s="411" t="s">
        <v>218</v>
      </c>
      <c r="AF10" s="411" t="s">
        <v>111</v>
      </c>
    </row>
    <row r="11" spans="1:32" s="63" customFormat="1" ht="16.5" thickTop="1" x14ac:dyDescent="0.35">
      <c r="A11" s="141" t="str">
        <f>'3a-SalesForecastYear1'!B17</f>
        <v>Product 1</v>
      </c>
      <c r="B11" s="141"/>
      <c r="C11" s="397"/>
      <c r="D11" s="397"/>
      <c r="E11" s="397"/>
      <c r="F11" s="397"/>
      <c r="G11" s="397"/>
      <c r="H11" s="397"/>
      <c r="I11" s="397"/>
      <c r="J11" s="397"/>
      <c r="K11" s="397"/>
      <c r="L11" s="397"/>
      <c r="M11" s="397"/>
      <c r="N11" s="397"/>
      <c r="O11" s="143"/>
      <c r="P11" s="388"/>
      <c r="Q11" s="143"/>
      <c r="R11" s="397"/>
      <c r="S11" s="397"/>
      <c r="T11" s="397"/>
      <c r="U11" s="397"/>
      <c r="V11" s="397"/>
      <c r="W11" s="397"/>
      <c r="X11" s="397"/>
      <c r="Y11" s="397"/>
      <c r="Z11" s="397"/>
      <c r="AA11" s="397"/>
      <c r="AB11" s="397"/>
      <c r="AC11" s="397"/>
      <c r="AD11" s="143"/>
      <c r="AE11" s="388"/>
      <c r="AF11" s="143"/>
    </row>
    <row r="12" spans="1:32" s="63" customFormat="1" x14ac:dyDescent="0.35">
      <c r="A12" s="131" t="str">
        <f>Unit1&amp; " Sold"</f>
        <v xml:space="preserve"> Sold</v>
      </c>
      <c r="B12" s="131">
        <f>Unit1_Annual</f>
        <v>0</v>
      </c>
      <c r="C12" s="341">
        <f>'3a-SalesForecastYear1'!C18+('3a-SalesForecastYear1'!C18*$C$7)</f>
        <v>0</v>
      </c>
      <c r="D12" s="341">
        <f>'3a-SalesForecastYear1'!D18+('3a-SalesForecastYear1'!D18*$C$7)</f>
        <v>0</v>
      </c>
      <c r="E12" s="341">
        <f>'3a-SalesForecastYear1'!E18+('3a-SalesForecastYear1'!E18*$C$7)</f>
        <v>0</v>
      </c>
      <c r="F12" s="341">
        <f>'3a-SalesForecastYear1'!F18+('3a-SalesForecastYear1'!F18*$C$7)</f>
        <v>0</v>
      </c>
      <c r="G12" s="341">
        <f>'3a-SalesForecastYear1'!G18+('3a-SalesForecastYear1'!G18*$C$7)</f>
        <v>0</v>
      </c>
      <c r="H12" s="341">
        <f>'3a-SalesForecastYear1'!H18+('3a-SalesForecastYear1'!H18*$C$7)</f>
        <v>0</v>
      </c>
      <c r="I12" s="341">
        <f>'3a-SalesForecastYear1'!I18+('3a-SalesForecastYear1'!I18*$C$7)</f>
        <v>0</v>
      </c>
      <c r="J12" s="341">
        <f>'3a-SalesForecastYear1'!J18+('3a-SalesForecastYear1'!J18*$C$7)</f>
        <v>0</v>
      </c>
      <c r="K12" s="341">
        <f>'3a-SalesForecastYear1'!K18+('3a-SalesForecastYear1'!K18*$C$7)</f>
        <v>0</v>
      </c>
      <c r="L12" s="341">
        <f>'3a-SalesForecastYear1'!L18+('3a-SalesForecastYear1'!L18*$C$7)</f>
        <v>0</v>
      </c>
      <c r="M12" s="341">
        <f>'3a-SalesForecastYear1'!M18+('3a-SalesForecastYear1'!M18*$C$7)</f>
        <v>0</v>
      </c>
      <c r="N12" s="341">
        <f>'3a-SalesForecastYear1'!N18+('3a-SalesForecastYear1'!N18*$C$7)</f>
        <v>0</v>
      </c>
      <c r="O12" s="360">
        <f>SUM(C12:N12)</f>
        <v>0</v>
      </c>
      <c r="P12" s="9"/>
      <c r="Q12" s="352">
        <f>IF($O$46=0,0,O12/$O$46)</f>
        <v>0</v>
      </c>
      <c r="R12" s="341">
        <f t="shared" ref="R12:AB12" si="0">C12+(C12*$C$8)</f>
        <v>0</v>
      </c>
      <c r="S12" s="341">
        <f t="shared" si="0"/>
        <v>0</v>
      </c>
      <c r="T12" s="341">
        <f t="shared" si="0"/>
        <v>0</v>
      </c>
      <c r="U12" s="341">
        <f t="shared" si="0"/>
        <v>0</v>
      </c>
      <c r="V12" s="341">
        <f t="shared" si="0"/>
        <v>0</v>
      </c>
      <c r="W12" s="341">
        <f t="shared" si="0"/>
        <v>0</v>
      </c>
      <c r="X12" s="341">
        <f t="shared" si="0"/>
        <v>0</v>
      </c>
      <c r="Y12" s="341">
        <f t="shared" si="0"/>
        <v>0</v>
      </c>
      <c r="Z12" s="341">
        <f t="shared" si="0"/>
        <v>0</v>
      </c>
      <c r="AA12" s="341">
        <f t="shared" si="0"/>
        <v>0</v>
      </c>
      <c r="AB12" s="341">
        <f t="shared" si="0"/>
        <v>0</v>
      </c>
      <c r="AC12" s="343">
        <f>N12+(N12*$C$8)</f>
        <v>0</v>
      </c>
      <c r="AD12" s="360">
        <f>SUM(R12:AC12)</f>
        <v>0</v>
      </c>
      <c r="AE12" s="9"/>
      <c r="AF12" s="352">
        <f>IF($AD$46=0,0,AD12/$AD$46)</f>
        <v>0</v>
      </c>
    </row>
    <row r="13" spans="1:32" x14ac:dyDescent="0.35">
      <c r="A13" s="134" t="s">
        <v>109</v>
      </c>
      <c r="B13" s="334">
        <f>Category1_Annual_Sales</f>
        <v>0</v>
      </c>
      <c r="C13" s="343">
        <f>+C12*'3a-SalesForecastYear1'!$D$9</f>
        <v>0</v>
      </c>
      <c r="D13" s="343">
        <f>+D12*'3a-SalesForecastYear1'!$D$9</f>
        <v>0</v>
      </c>
      <c r="E13" s="343">
        <f>+E12*'3a-SalesForecastYear1'!$D$9</f>
        <v>0</v>
      </c>
      <c r="F13" s="343">
        <f>+F12*'3a-SalesForecastYear1'!$D$9</f>
        <v>0</v>
      </c>
      <c r="G13" s="343">
        <f>+G12*'3a-SalesForecastYear1'!$D$9</f>
        <v>0</v>
      </c>
      <c r="H13" s="343">
        <f>+H12*'3a-SalesForecastYear1'!$D$9</f>
        <v>0</v>
      </c>
      <c r="I13" s="343">
        <f>+I12*'3a-SalesForecastYear1'!$D$9</f>
        <v>0</v>
      </c>
      <c r="J13" s="343">
        <f>+J12*'3a-SalesForecastYear1'!$D$9</f>
        <v>0</v>
      </c>
      <c r="K13" s="343">
        <f>+K12*'3a-SalesForecastYear1'!$D$9</f>
        <v>0</v>
      </c>
      <c r="L13" s="343">
        <f>+L12*'3a-SalesForecastYear1'!$D$9</f>
        <v>0</v>
      </c>
      <c r="M13" s="343">
        <f>+M12*'3a-SalesForecastYear1'!$D$9</f>
        <v>0</v>
      </c>
      <c r="N13" s="343">
        <f>+N12*'3a-SalesForecastYear1'!$D$9</f>
        <v>0</v>
      </c>
      <c r="O13" s="135">
        <f>SUM(C13:N13)</f>
        <v>0</v>
      </c>
      <c r="P13" s="353">
        <f>(P14+P15)</f>
        <v>0</v>
      </c>
      <c r="Q13" s="352">
        <f>IF($O$47=0,0,O13/$O$47)</f>
        <v>0</v>
      </c>
      <c r="R13" s="343">
        <f>+R12*'3a-SalesForecastYear1'!$D$9</f>
        <v>0</v>
      </c>
      <c r="S13" s="343">
        <f>+S12*'3a-SalesForecastYear1'!$D$9</f>
        <v>0</v>
      </c>
      <c r="T13" s="343">
        <f>+T12*'3a-SalesForecastYear1'!$D$9</f>
        <v>0</v>
      </c>
      <c r="U13" s="343">
        <f>+U12*'3a-SalesForecastYear1'!$D$9</f>
        <v>0</v>
      </c>
      <c r="V13" s="343">
        <f>+V12*'3a-SalesForecastYear1'!$D$9</f>
        <v>0</v>
      </c>
      <c r="W13" s="343">
        <f>+W12*'3a-SalesForecastYear1'!$D$9</f>
        <v>0</v>
      </c>
      <c r="X13" s="343">
        <f>+X12*'3a-SalesForecastYear1'!$D$9</f>
        <v>0</v>
      </c>
      <c r="Y13" s="343">
        <f>+Y12*'3a-SalesForecastYear1'!$D$9</f>
        <v>0</v>
      </c>
      <c r="Z13" s="343">
        <f>+Z12*'3a-SalesForecastYear1'!$D$9</f>
        <v>0</v>
      </c>
      <c r="AA13" s="343">
        <f>+AA12*'3a-SalesForecastYear1'!$D$9</f>
        <v>0</v>
      </c>
      <c r="AB13" s="343">
        <f>+AB12*'3a-SalesForecastYear1'!$D$9</f>
        <v>0</v>
      </c>
      <c r="AC13" s="343">
        <f>+AC12*'3a-SalesForecastYear1'!$D$9</f>
        <v>0</v>
      </c>
      <c r="AD13" s="135">
        <f>SUM(R13:AC13)</f>
        <v>0</v>
      </c>
      <c r="AE13" s="353">
        <f>(AE14+AE15)</f>
        <v>0</v>
      </c>
      <c r="AF13" s="352">
        <f>IF($AD$47=0,0,AD13/$AD$47)</f>
        <v>0</v>
      </c>
    </row>
    <row r="14" spans="1:32" x14ac:dyDescent="0.35">
      <c r="A14" s="134" t="s">
        <v>216</v>
      </c>
      <c r="B14" s="334">
        <f>'3a-SalesForecastYear1'!O20</f>
        <v>0</v>
      </c>
      <c r="C14" s="343">
        <f>+C12*'3a-SalesForecastYear1'!$E$9</f>
        <v>0</v>
      </c>
      <c r="D14" s="343">
        <f>+D12*'3a-SalesForecastYear1'!$E$9</f>
        <v>0</v>
      </c>
      <c r="E14" s="343">
        <f>+E12*'3a-SalesForecastYear1'!$E$9</f>
        <v>0</v>
      </c>
      <c r="F14" s="343">
        <f>+F12*'3a-SalesForecastYear1'!$E$9</f>
        <v>0</v>
      </c>
      <c r="G14" s="343">
        <f>+G12*'3a-SalesForecastYear1'!$E$9</f>
        <v>0</v>
      </c>
      <c r="H14" s="343">
        <f>+H12*'3a-SalesForecastYear1'!$E$9</f>
        <v>0</v>
      </c>
      <c r="I14" s="343">
        <f>+I12*'3a-SalesForecastYear1'!$E$9</f>
        <v>0</v>
      </c>
      <c r="J14" s="343">
        <f>+J12*'3a-SalesForecastYear1'!$E$9</f>
        <v>0</v>
      </c>
      <c r="K14" s="343">
        <f>+K12*'3a-SalesForecastYear1'!$E$9</f>
        <v>0</v>
      </c>
      <c r="L14" s="343">
        <f>+L12*'3a-SalesForecastYear1'!$E$9</f>
        <v>0</v>
      </c>
      <c r="M14" s="343">
        <f>+M12*'3a-SalesForecastYear1'!$E$9</f>
        <v>0</v>
      </c>
      <c r="N14" s="343">
        <f>+N12*'3a-SalesForecastYear1'!$E$9</f>
        <v>0</v>
      </c>
      <c r="O14" s="135">
        <f>SUM(C14:N14)</f>
        <v>0</v>
      </c>
      <c r="P14" s="353">
        <f>IF(O13=0,0,O14/O13)</f>
        <v>0</v>
      </c>
      <c r="Q14" s="352">
        <f>IF($O$48=0,0,O14/$O$48)</f>
        <v>0</v>
      </c>
      <c r="R14" s="343">
        <f>+R12*'3a-SalesForecastYear1'!$E$9</f>
        <v>0</v>
      </c>
      <c r="S14" s="343">
        <f>+S12*'3a-SalesForecastYear1'!$E$9</f>
        <v>0</v>
      </c>
      <c r="T14" s="343">
        <f>+T12*'3a-SalesForecastYear1'!$E$9</f>
        <v>0</v>
      </c>
      <c r="U14" s="343">
        <f>+U12*'3a-SalesForecastYear1'!$E$9</f>
        <v>0</v>
      </c>
      <c r="V14" s="343">
        <f>+V12*'3a-SalesForecastYear1'!$E$9</f>
        <v>0</v>
      </c>
      <c r="W14" s="343">
        <f>+W12*'3a-SalesForecastYear1'!$E$9</f>
        <v>0</v>
      </c>
      <c r="X14" s="343">
        <f>+X12*'3a-SalesForecastYear1'!$E$9</f>
        <v>0</v>
      </c>
      <c r="Y14" s="343">
        <f>+Y12*'3a-SalesForecastYear1'!$E$9</f>
        <v>0</v>
      </c>
      <c r="Z14" s="343">
        <f>+Z12*'3a-SalesForecastYear1'!$E$9</f>
        <v>0</v>
      </c>
      <c r="AA14" s="343">
        <f>+AA12*'3a-SalesForecastYear1'!$E$9</f>
        <v>0</v>
      </c>
      <c r="AB14" s="343">
        <f>+AB12*'3a-SalesForecastYear1'!$E$9</f>
        <v>0</v>
      </c>
      <c r="AC14" s="343">
        <f>+AC12*'3a-SalesForecastYear1'!$E$9</f>
        <v>0</v>
      </c>
      <c r="AD14" s="135">
        <f>SUM(R14:AC14)</f>
        <v>0</v>
      </c>
      <c r="AE14" s="353">
        <f>IF(AD13=0,0,AD14/AD13)</f>
        <v>0</v>
      </c>
      <c r="AF14" s="352">
        <f>IF($AD$48=0,0,AD14/$AD$48)</f>
        <v>0</v>
      </c>
    </row>
    <row r="15" spans="1:32" s="65" customFormat="1" x14ac:dyDescent="0.35">
      <c r="A15" s="136" t="s">
        <v>110</v>
      </c>
      <c r="B15" s="334">
        <f>'3a-SalesForecastYear1'!O21</f>
        <v>0</v>
      </c>
      <c r="C15" s="343">
        <f>C13-C14</f>
        <v>0</v>
      </c>
      <c r="D15" s="343">
        <f t="shared" ref="D15:N15" si="1">D13-D14</f>
        <v>0</v>
      </c>
      <c r="E15" s="343">
        <f t="shared" si="1"/>
        <v>0</v>
      </c>
      <c r="F15" s="343">
        <f t="shared" si="1"/>
        <v>0</v>
      </c>
      <c r="G15" s="343">
        <f t="shared" si="1"/>
        <v>0</v>
      </c>
      <c r="H15" s="343">
        <f t="shared" si="1"/>
        <v>0</v>
      </c>
      <c r="I15" s="343">
        <f t="shared" si="1"/>
        <v>0</v>
      </c>
      <c r="J15" s="343">
        <f t="shared" si="1"/>
        <v>0</v>
      </c>
      <c r="K15" s="343">
        <f t="shared" si="1"/>
        <v>0</v>
      </c>
      <c r="L15" s="343">
        <f t="shared" si="1"/>
        <v>0</v>
      </c>
      <c r="M15" s="343">
        <f t="shared" si="1"/>
        <v>0</v>
      </c>
      <c r="N15" s="343">
        <f t="shared" si="1"/>
        <v>0</v>
      </c>
      <c r="O15" s="135">
        <f>SUM(C15:N15)</f>
        <v>0</v>
      </c>
      <c r="P15" s="353">
        <f>IF(O13=0,0,O15/O13)</f>
        <v>0</v>
      </c>
      <c r="Q15" s="352">
        <f>IF($O$49=0,0,O15/$O$49)</f>
        <v>0</v>
      </c>
      <c r="R15" s="343">
        <f>R13-R14</f>
        <v>0</v>
      </c>
      <c r="S15" s="343">
        <f t="shared" ref="S15:AC15" si="2">S13-S14</f>
        <v>0</v>
      </c>
      <c r="T15" s="343">
        <f t="shared" si="2"/>
        <v>0</v>
      </c>
      <c r="U15" s="343">
        <f t="shared" si="2"/>
        <v>0</v>
      </c>
      <c r="V15" s="343">
        <f t="shared" si="2"/>
        <v>0</v>
      </c>
      <c r="W15" s="343">
        <f t="shared" si="2"/>
        <v>0</v>
      </c>
      <c r="X15" s="343">
        <f t="shared" si="2"/>
        <v>0</v>
      </c>
      <c r="Y15" s="343">
        <f t="shared" si="2"/>
        <v>0</v>
      </c>
      <c r="Z15" s="343">
        <f t="shared" si="2"/>
        <v>0</v>
      </c>
      <c r="AA15" s="343">
        <f t="shared" si="2"/>
        <v>0</v>
      </c>
      <c r="AB15" s="343">
        <f t="shared" si="2"/>
        <v>0</v>
      </c>
      <c r="AC15" s="343">
        <f t="shared" si="2"/>
        <v>0</v>
      </c>
      <c r="AD15" s="135">
        <f>SUM(R15:AC15)</f>
        <v>0</v>
      </c>
      <c r="AE15" s="353">
        <f>IF(AD13=0,0,AD15/AD13)</f>
        <v>0</v>
      </c>
      <c r="AF15" s="352">
        <f>IF($AD$49=0,0,AD15/$AD$49)</f>
        <v>0</v>
      </c>
    </row>
    <row r="16" spans="1:32" s="65" customFormat="1" x14ac:dyDescent="0.35">
      <c r="A16" s="137"/>
      <c r="B16" s="332"/>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1">
        <f>'3a-SalesForecastYear1'!C24+('3a-SalesForecastYear1'!C24*$C$7)</f>
        <v>0</v>
      </c>
      <c r="D18" s="341">
        <f>'3a-SalesForecastYear1'!D24+('3a-SalesForecastYear1'!D24*$C$7)</f>
        <v>0</v>
      </c>
      <c r="E18" s="341">
        <f>'3a-SalesForecastYear1'!E24+('3a-SalesForecastYear1'!E24*$C$7)</f>
        <v>0</v>
      </c>
      <c r="F18" s="341">
        <f>'3a-SalesForecastYear1'!F24+('3a-SalesForecastYear1'!F24*$C$7)</f>
        <v>0</v>
      </c>
      <c r="G18" s="341">
        <f>'3a-SalesForecastYear1'!G24+('3a-SalesForecastYear1'!G24*$C$7)</f>
        <v>0</v>
      </c>
      <c r="H18" s="341">
        <f>'3a-SalesForecastYear1'!H24+('3a-SalesForecastYear1'!H24*$C$7)</f>
        <v>0</v>
      </c>
      <c r="I18" s="341">
        <f>'3a-SalesForecastYear1'!I24+('3a-SalesForecastYear1'!I24*$C$7)</f>
        <v>0</v>
      </c>
      <c r="J18" s="341">
        <f>'3a-SalesForecastYear1'!J24+('3a-SalesForecastYear1'!J24*$C$7)</f>
        <v>0</v>
      </c>
      <c r="K18" s="341">
        <f>'3a-SalesForecastYear1'!K24+('3a-SalesForecastYear1'!K24*$C$7)</f>
        <v>0</v>
      </c>
      <c r="L18" s="341">
        <f>'3a-SalesForecastYear1'!L24+('3a-SalesForecastYear1'!L24*$C$7)</f>
        <v>0</v>
      </c>
      <c r="M18" s="341">
        <f>'3a-SalesForecastYear1'!M24+('3a-SalesForecastYear1'!M24*$C$7)</f>
        <v>0</v>
      </c>
      <c r="N18" s="341">
        <f>'3a-SalesForecastYear1'!N24+('3a-SalesForecastYear1'!N24*$C$7)</f>
        <v>0</v>
      </c>
      <c r="O18" s="361">
        <f>SUM(C18:N18)</f>
        <v>0</v>
      </c>
      <c r="P18" s="9"/>
      <c r="Q18" s="352">
        <f>IF($O$46=0,0,O18/$O$46)</f>
        <v>0</v>
      </c>
      <c r="R18" s="341">
        <f>C18+(C18*$C$8)</f>
        <v>0</v>
      </c>
      <c r="S18" s="341">
        <f t="shared" ref="S18:AC18" si="3">D18+(D18*$C$8)</f>
        <v>0</v>
      </c>
      <c r="T18" s="341">
        <f t="shared" si="3"/>
        <v>0</v>
      </c>
      <c r="U18" s="341">
        <f t="shared" si="3"/>
        <v>0</v>
      </c>
      <c r="V18" s="341">
        <f t="shared" si="3"/>
        <v>0</v>
      </c>
      <c r="W18" s="341">
        <f t="shared" si="3"/>
        <v>0</v>
      </c>
      <c r="X18" s="341">
        <f t="shared" si="3"/>
        <v>0</v>
      </c>
      <c r="Y18" s="341">
        <f t="shared" si="3"/>
        <v>0</v>
      </c>
      <c r="Z18" s="341">
        <f t="shared" si="3"/>
        <v>0</v>
      </c>
      <c r="AA18" s="341">
        <f t="shared" si="3"/>
        <v>0</v>
      </c>
      <c r="AB18" s="341">
        <f t="shared" si="3"/>
        <v>0</v>
      </c>
      <c r="AC18" s="341">
        <f t="shared" si="3"/>
        <v>0</v>
      </c>
      <c r="AD18" s="361">
        <f>SUM(R18:AC18)</f>
        <v>0</v>
      </c>
      <c r="AE18" s="9"/>
      <c r="AF18" s="352">
        <f>IF($AD$46=0,0,AD18/$AD$46)</f>
        <v>0</v>
      </c>
    </row>
    <row r="19" spans="1:32" x14ac:dyDescent="0.35">
      <c r="A19" s="144" t="s">
        <v>109</v>
      </c>
      <c r="B19" s="335">
        <f>Category2_Annual_Sales</f>
        <v>0</v>
      </c>
      <c r="C19" s="343">
        <f>+C18*'3a-SalesForecastYear1'!$D$10</f>
        <v>0</v>
      </c>
      <c r="D19" s="343">
        <f>+D18*'3a-SalesForecastYear1'!$D$10</f>
        <v>0</v>
      </c>
      <c r="E19" s="343">
        <f>+E18*'3a-SalesForecastYear1'!$D$10</f>
        <v>0</v>
      </c>
      <c r="F19" s="343">
        <f>+F18*'3a-SalesForecastYear1'!$D$10</f>
        <v>0</v>
      </c>
      <c r="G19" s="343">
        <f>+G18*'3a-SalesForecastYear1'!$D$10</f>
        <v>0</v>
      </c>
      <c r="H19" s="343">
        <f>+H18*'3a-SalesForecastYear1'!$D$10</f>
        <v>0</v>
      </c>
      <c r="I19" s="343">
        <f>+I18*'3a-SalesForecastYear1'!$D$10</f>
        <v>0</v>
      </c>
      <c r="J19" s="343">
        <f>+J18*'3a-SalesForecastYear1'!$D$10</f>
        <v>0</v>
      </c>
      <c r="K19" s="343">
        <f>+K18*'3a-SalesForecastYear1'!$D$10</f>
        <v>0</v>
      </c>
      <c r="L19" s="343">
        <f>+L18*'3a-SalesForecastYear1'!$D$10</f>
        <v>0</v>
      </c>
      <c r="M19" s="343">
        <f>+M18*'3a-SalesForecastYear1'!$D$10</f>
        <v>0</v>
      </c>
      <c r="N19" s="343">
        <f>+N18*'3a-SalesForecastYear1'!$D$10</f>
        <v>0</v>
      </c>
      <c r="O19" s="145">
        <f>SUM(C19:N19)</f>
        <v>0</v>
      </c>
      <c r="P19" s="353">
        <f>(P20+P21)</f>
        <v>0</v>
      </c>
      <c r="Q19" s="352">
        <f>IF($O$47=0,0,O19/$O$47)</f>
        <v>0</v>
      </c>
      <c r="R19" s="343">
        <f>+R18*'3a-SalesForecastYear1'!$D$10</f>
        <v>0</v>
      </c>
      <c r="S19" s="343">
        <f>+S18*'3a-SalesForecastYear1'!$D$10</f>
        <v>0</v>
      </c>
      <c r="T19" s="343">
        <f>+T18*'3a-SalesForecastYear1'!$D$10</f>
        <v>0</v>
      </c>
      <c r="U19" s="343">
        <f>+U18*'3a-SalesForecastYear1'!$D$10</f>
        <v>0</v>
      </c>
      <c r="V19" s="343">
        <f>+V18*'3a-SalesForecastYear1'!$D$10</f>
        <v>0</v>
      </c>
      <c r="W19" s="343">
        <f>+W18*'3a-SalesForecastYear1'!$D$10</f>
        <v>0</v>
      </c>
      <c r="X19" s="343">
        <f>+X18*'3a-SalesForecastYear1'!$D$10</f>
        <v>0</v>
      </c>
      <c r="Y19" s="343">
        <f>+Y18*'3a-SalesForecastYear1'!$D$10</f>
        <v>0</v>
      </c>
      <c r="Z19" s="343">
        <f>+Z18*'3a-SalesForecastYear1'!$D$10</f>
        <v>0</v>
      </c>
      <c r="AA19" s="343">
        <f>+AA18*'3a-SalesForecastYear1'!$D$10</f>
        <v>0</v>
      </c>
      <c r="AB19" s="343">
        <f>+AB18*'3a-SalesForecastYear1'!$D$10</f>
        <v>0</v>
      </c>
      <c r="AC19" s="343">
        <f>+AC18*'3a-SalesForecastYear1'!$D$10</f>
        <v>0</v>
      </c>
      <c r="AD19" s="145">
        <f>SUM(R19:AC19)</f>
        <v>0</v>
      </c>
      <c r="AE19" s="353">
        <f>(AE20+AE21)</f>
        <v>0</v>
      </c>
      <c r="AF19" s="352">
        <f>IF($AD$47=0,0,AD19/$AD$47)</f>
        <v>0</v>
      </c>
    </row>
    <row r="20" spans="1:32" x14ac:dyDescent="0.35">
      <c r="A20" s="144" t="s">
        <v>216</v>
      </c>
      <c r="B20" s="335">
        <f>'3a-SalesForecastYear1'!O26</f>
        <v>0</v>
      </c>
      <c r="C20" s="343">
        <f>+C18*'3a-SalesForecastYear1'!$E$10</f>
        <v>0</v>
      </c>
      <c r="D20" s="343">
        <f>+D18*'3a-SalesForecastYear1'!$E$10</f>
        <v>0</v>
      </c>
      <c r="E20" s="343">
        <f>+E18*'3a-SalesForecastYear1'!$E$10</f>
        <v>0</v>
      </c>
      <c r="F20" s="343">
        <f>+F18*'3a-SalesForecastYear1'!$E$10</f>
        <v>0</v>
      </c>
      <c r="G20" s="343">
        <f>+G18*'3a-SalesForecastYear1'!$E$10</f>
        <v>0</v>
      </c>
      <c r="H20" s="343">
        <f>+H18*'3a-SalesForecastYear1'!$E$10</f>
        <v>0</v>
      </c>
      <c r="I20" s="343">
        <f>+I18*'3a-SalesForecastYear1'!$E$10</f>
        <v>0</v>
      </c>
      <c r="J20" s="343">
        <f>+J18*'3a-SalesForecastYear1'!$E$10</f>
        <v>0</v>
      </c>
      <c r="K20" s="343">
        <f>+K18*'3a-SalesForecastYear1'!$E$10</f>
        <v>0</v>
      </c>
      <c r="L20" s="343">
        <f>+L18*'3a-SalesForecastYear1'!$E$10</f>
        <v>0</v>
      </c>
      <c r="M20" s="343">
        <f>+M18*'3a-SalesForecastYear1'!$E$10</f>
        <v>0</v>
      </c>
      <c r="N20" s="343">
        <f>+N18*'3a-SalesForecastYear1'!$E$10</f>
        <v>0</v>
      </c>
      <c r="O20" s="145">
        <f>SUM(C20:N20)</f>
        <v>0</v>
      </c>
      <c r="P20" s="353">
        <f>IF(O19=0,0,O20/O19)</f>
        <v>0</v>
      </c>
      <c r="Q20" s="352">
        <f>IF($O$48=0,0,O20/$O$48)</f>
        <v>0</v>
      </c>
      <c r="R20" s="343">
        <f>+R18*'3a-SalesForecastYear1'!$E$10</f>
        <v>0</v>
      </c>
      <c r="S20" s="343">
        <f>+S18*'3a-SalesForecastYear1'!$E$10</f>
        <v>0</v>
      </c>
      <c r="T20" s="343">
        <f>+T18*'3a-SalesForecastYear1'!$E$10</f>
        <v>0</v>
      </c>
      <c r="U20" s="343">
        <f>+U18*'3a-SalesForecastYear1'!$E$10</f>
        <v>0</v>
      </c>
      <c r="V20" s="343">
        <f>+V18*'3a-SalesForecastYear1'!$E$10</f>
        <v>0</v>
      </c>
      <c r="W20" s="343">
        <f>+W18*'3a-SalesForecastYear1'!$E$10</f>
        <v>0</v>
      </c>
      <c r="X20" s="343">
        <f>+X18*'3a-SalesForecastYear1'!$E$10</f>
        <v>0</v>
      </c>
      <c r="Y20" s="343">
        <f>+Y18*'3a-SalesForecastYear1'!$E$10</f>
        <v>0</v>
      </c>
      <c r="Z20" s="343">
        <f>+Z18*'3a-SalesForecastYear1'!$E$10</f>
        <v>0</v>
      </c>
      <c r="AA20" s="343">
        <f>+AA18*'3a-SalesForecastYear1'!$E$10</f>
        <v>0</v>
      </c>
      <c r="AB20" s="343">
        <f>+AB18*'3a-SalesForecastYear1'!$E$10</f>
        <v>0</v>
      </c>
      <c r="AC20" s="343">
        <f>+AC18*'3a-SalesForecastYear1'!$E$10</f>
        <v>0</v>
      </c>
      <c r="AD20" s="145">
        <f>SUM(R20:AC20)</f>
        <v>0</v>
      </c>
      <c r="AE20" s="353">
        <f>IF(AD19=0,0,AD20/AD19)</f>
        <v>0</v>
      </c>
      <c r="AF20" s="352">
        <f>IF($AD$48=0,0,AD20/$AD$48)</f>
        <v>0</v>
      </c>
    </row>
    <row r="21" spans="1:32" s="65" customFormat="1" x14ac:dyDescent="0.35">
      <c r="A21" s="136" t="s">
        <v>107</v>
      </c>
      <c r="B21" s="336">
        <f>'3a-SalesForecastYear1'!O27</f>
        <v>0</v>
      </c>
      <c r="C21" s="343">
        <f>C19-C20</f>
        <v>0</v>
      </c>
      <c r="D21" s="343">
        <f t="shared" ref="D21:N21" si="4">D19-D20</f>
        <v>0</v>
      </c>
      <c r="E21" s="343">
        <f t="shared" si="4"/>
        <v>0</v>
      </c>
      <c r="F21" s="343">
        <f t="shared" si="4"/>
        <v>0</v>
      </c>
      <c r="G21" s="343">
        <f t="shared" si="4"/>
        <v>0</v>
      </c>
      <c r="H21" s="343">
        <f t="shared" si="4"/>
        <v>0</v>
      </c>
      <c r="I21" s="343">
        <f t="shared" si="4"/>
        <v>0</v>
      </c>
      <c r="J21" s="343">
        <f t="shared" si="4"/>
        <v>0</v>
      </c>
      <c r="K21" s="343">
        <f t="shared" si="4"/>
        <v>0</v>
      </c>
      <c r="L21" s="343">
        <f t="shared" si="4"/>
        <v>0</v>
      </c>
      <c r="M21" s="343">
        <f t="shared" si="4"/>
        <v>0</v>
      </c>
      <c r="N21" s="343">
        <f t="shared" si="4"/>
        <v>0</v>
      </c>
      <c r="O21" s="145">
        <f>SUM(C21:N21)</f>
        <v>0</v>
      </c>
      <c r="P21" s="353">
        <f>IF(O19=0,0,O21/O19)</f>
        <v>0</v>
      </c>
      <c r="Q21" s="352">
        <f>IF($O$49=0,0,O21/$O$49)</f>
        <v>0</v>
      </c>
      <c r="R21" s="343">
        <f>R19-R20</f>
        <v>0</v>
      </c>
      <c r="S21" s="343">
        <f t="shared" ref="S21:AC21" si="5">S19-S20</f>
        <v>0</v>
      </c>
      <c r="T21" s="343">
        <f t="shared" si="5"/>
        <v>0</v>
      </c>
      <c r="U21" s="343">
        <f t="shared" si="5"/>
        <v>0</v>
      </c>
      <c r="V21" s="343">
        <f t="shared" si="5"/>
        <v>0</v>
      </c>
      <c r="W21" s="343">
        <f t="shared" si="5"/>
        <v>0</v>
      </c>
      <c r="X21" s="343">
        <f t="shared" si="5"/>
        <v>0</v>
      </c>
      <c r="Y21" s="343">
        <f t="shared" si="5"/>
        <v>0</v>
      </c>
      <c r="Z21" s="343">
        <f t="shared" si="5"/>
        <v>0</v>
      </c>
      <c r="AA21" s="343">
        <f t="shared" si="5"/>
        <v>0</v>
      </c>
      <c r="AB21" s="343">
        <f t="shared" si="5"/>
        <v>0</v>
      </c>
      <c r="AC21" s="343">
        <f t="shared" si="5"/>
        <v>0</v>
      </c>
      <c r="AD21" s="145">
        <f>SUM(R21:AC21)</f>
        <v>0</v>
      </c>
      <c r="AE21" s="353">
        <f>IF(AD19=0,0,AD21/AD19)</f>
        <v>0</v>
      </c>
      <c r="AF21" s="352">
        <f>IF($AD$49=0,0,AD21/$AD$49)</f>
        <v>0</v>
      </c>
    </row>
    <row r="22" spans="1:32" s="65" customFormat="1" x14ac:dyDescent="0.35">
      <c r="A22" s="137"/>
      <c r="B22" s="332"/>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1">
        <f>'3a-SalesForecastYear1'!C30+ ('3a-SalesForecastYear1'!C30*$C$7)</f>
        <v>0</v>
      </c>
      <c r="D24" s="341">
        <f>'3a-SalesForecastYear1'!D30+ ('3a-SalesForecastYear1'!D30*$C$7)</f>
        <v>0</v>
      </c>
      <c r="E24" s="341">
        <f>'3a-SalesForecastYear1'!E30+ ('3a-SalesForecastYear1'!E30*$C$7)</f>
        <v>0</v>
      </c>
      <c r="F24" s="341">
        <f>'3a-SalesForecastYear1'!F30+ ('3a-SalesForecastYear1'!F30*$C$7)</f>
        <v>0</v>
      </c>
      <c r="G24" s="341">
        <f>'3a-SalesForecastYear1'!G30+ ('3a-SalesForecastYear1'!G30*$C$7)</f>
        <v>0</v>
      </c>
      <c r="H24" s="341">
        <f>'3a-SalesForecastYear1'!H30+ ('3a-SalesForecastYear1'!H30*$C$7)</f>
        <v>0</v>
      </c>
      <c r="I24" s="341">
        <f>'3a-SalesForecastYear1'!I30+ ('3a-SalesForecastYear1'!I30*$C$7)</f>
        <v>0</v>
      </c>
      <c r="J24" s="341">
        <f>'3a-SalesForecastYear1'!J30+ ('3a-SalesForecastYear1'!J30*$C$7)</f>
        <v>0</v>
      </c>
      <c r="K24" s="341">
        <f>'3a-SalesForecastYear1'!K30+ ('3a-SalesForecastYear1'!K30*$C$7)</f>
        <v>0</v>
      </c>
      <c r="L24" s="341">
        <f>'3a-SalesForecastYear1'!L30+ ('3a-SalesForecastYear1'!L30*$C$7)</f>
        <v>0</v>
      </c>
      <c r="M24" s="341">
        <f>'3a-SalesForecastYear1'!M30+ ('3a-SalesForecastYear1'!M30*$C$7)</f>
        <v>0</v>
      </c>
      <c r="N24" s="341">
        <f>'3a-SalesForecastYear1'!N30+ ('3a-SalesForecastYear1'!N30*$C$7)</f>
        <v>0</v>
      </c>
      <c r="O24" s="361">
        <f>SUM(C24:N24)</f>
        <v>0</v>
      </c>
      <c r="P24" s="9"/>
      <c r="Q24" s="352">
        <f>IF($O$46=0,0,O24/$O$46)</f>
        <v>0</v>
      </c>
      <c r="R24" s="341">
        <f>C24+(C24*$C$8)</f>
        <v>0</v>
      </c>
      <c r="S24" s="341">
        <f t="shared" ref="S24:AC24" si="6">D24+(D24*$C$8)</f>
        <v>0</v>
      </c>
      <c r="T24" s="341">
        <f t="shared" si="6"/>
        <v>0</v>
      </c>
      <c r="U24" s="341">
        <f t="shared" si="6"/>
        <v>0</v>
      </c>
      <c r="V24" s="341">
        <f t="shared" si="6"/>
        <v>0</v>
      </c>
      <c r="W24" s="341">
        <f t="shared" si="6"/>
        <v>0</v>
      </c>
      <c r="X24" s="341">
        <f t="shared" si="6"/>
        <v>0</v>
      </c>
      <c r="Y24" s="341">
        <f t="shared" si="6"/>
        <v>0</v>
      </c>
      <c r="Z24" s="341">
        <f t="shared" si="6"/>
        <v>0</v>
      </c>
      <c r="AA24" s="341">
        <f t="shared" si="6"/>
        <v>0</v>
      </c>
      <c r="AB24" s="341">
        <f t="shared" si="6"/>
        <v>0</v>
      </c>
      <c r="AC24" s="341">
        <f t="shared" si="6"/>
        <v>0</v>
      </c>
      <c r="AD24" s="361">
        <f>SUM(R24:AC24)</f>
        <v>0</v>
      </c>
      <c r="AE24" s="9"/>
      <c r="AF24" s="352">
        <f>IF($AD$46=0,0,AD24/$AD$46)</f>
        <v>0</v>
      </c>
    </row>
    <row r="25" spans="1:32" x14ac:dyDescent="0.35">
      <c r="A25" s="144" t="s">
        <v>109</v>
      </c>
      <c r="B25" s="337">
        <f>Category3_Annual_Sales</f>
        <v>0</v>
      </c>
      <c r="C25" s="343">
        <f>+C24*'3a-SalesForecastYear1'!$D$11</f>
        <v>0</v>
      </c>
      <c r="D25" s="343">
        <f>+D24*'3a-SalesForecastYear1'!$D$11</f>
        <v>0</v>
      </c>
      <c r="E25" s="343">
        <f>+E24*'3a-SalesForecastYear1'!$D$11</f>
        <v>0</v>
      </c>
      <c r="F25" s="343">
        <f>+F24*'3a-SalesForecastYear1'!$D$11</f>
        <v>0</v>
      </c>
      <c r="G25" s="343">
        <f>+G24*'3a-SalesForecastYear1'!$D$11</f>
        <v>0</v>
      </c>
      <c r="H25" s="343">
        <f>+H24*'3a-SalesForecastYear1'!$D$11</f>
        <v>0</v>
      </c>
      <c r="I25" s="343">
        <f>+I24*'3a-SalesForecastYear1'!$D$11</f>
        <v>0</v>
      </c>
      <c r="J25" s="343">
        <f>+J24*'3a-SalesForecastYear1'!$D$11</f>
        <v>0</v>
      </c>
      <c r="K25" s="343">
        <f>+K24*'3a-SalesForecastYear1'!$D$11</f>
        <v>0</v>
      </c>
      <c r="L25" s="343">
        <f>+L24*'3a-SalesForecastYear1'!$D$11</f>
        <v>0</v>
      </c>
      <c r="M25" s="343">
        <f>+M24*'3a-SalesForecastYear1'!$D$11</f>
        <v>0</v>
      </c>
      <c r="N25" s="343">
        <f>+N24*'3a-SalesForecastYear1'!$D$11</f>
        <v>0</v>
      </c>
      <c r="O25" s="145">
        <f>SUM(C25:N25)</f>
        <v>0</v>
      </c>
      <c r="P25" s="353">
        <f>(P26+P27)</f>
        <v>0</v>
      </c>
      <c r="Q25" s="352">
        <f>IF($O$47=0,0,O25/$O$47)</f>
        <v>0</v>
      </c>
      <c r="R25" s="343">
        <f>+R24*'3a-SalesForecastYear1'!$D$11</f>
        <v>0</v>
      </c>
      <c r="S25" s="343">
        <f>+S24*'3a-SalesForecastYear1'!$D$11</f>
        <v>0</v>
      </c>
      <c r="T25" s="343">
        <f>+T24*'3a-SalesForecastYear1'!$D$11</f>
        <v>0</v>
      </c>
      <c r="U25" s="343">
        <f>+U24*'3a-SalesForecastYear1'!$D$11</f>
        <v>0</v>
      </c>
      <c r="V25" s="343">
        <f>+V24*'3a-SalesForecastYear1'!$D$11</f>
        <v>0</v>
      </c>
      <c r="W25" s="343">
        <f>+W24*'3a-SalesForecastYear1'!$D$11</f>
        <v>0</v>
      </c>
      <c r="X25" s="343">
        <f>+X24*'3a-SalesForecastYear1'!$D$11</f>
        <v>0</v>
      </c>
      <c r="Y25" s="343">
        <f>+Y24*'3a-SalesForecastYear1'!$D$11</f>
        <v>0</v>
      </c>
      <c r="Z25" s="343">
        <f>+Z24*'3a-SalesForecastYear1'!$D$11</f>
        <v>0</v>
      </c>
      <c r="AA25" s="343">
        <f>+AA24*'3a-SalesForecastYear1'!$D$11</f>
        <v>0</v>
      </c>
      <c r="AB25" s="343">
        <f>+AB24*'3a-SalesForecastYear1'!$D$11</f>
        <v>0</v>
      </c>
      <c r="AC25" s="343">
        <f>+AC24*'3a-SalesForecastYear1'!$D$11</f>
        <v>0</v>
      </c>
      <c r="AD25" s="145">
        <f>SUM(R25:AC25)</f>
        <v>0</v>
      </c>
      <c r="AE25" s="353">
        <f>(AE26+AE27)</f>
        <v>0</v>
      </c>
      <c r="AF25" s="352">
        <f>IF($AD$47=0,0,AD25/$AD$47)</f>
        <v>0</v>
      </c>
    </row>
    <row r="26" spans="1:32" x14ac:dyDescent="0.35">
      <c r="A26" s="144" t="s">
        <v>216</v>
      </c>
      <c r="B26" s="337">
        <f>'3a-SalesForecastYear1'!O32</f>
        <v>0</v>
      </c>
      <c r="C26" s="343">
        <f>+C24*'3a-SalesForecastYear1'!$E$11</f>
        <v>0</v>
      </c>
      <c r="D26" s="343">
        <f>+D24*'3a-SalesForecastYear1'!$E$11</f>
        <v>0</v>
      </c>
      <c r="E26" s="343">
        <f>+E24*'3a-SalesForecastYear1'!$E$11</f>
        <v>0</v>
      </c>
      <c r="F26" s="343">
        <f>+F24*'3a-SalesForecastYear1'!$E$11</f>
        <v>0</v>
      </c>
      <c r="G26" s="343">
        <f>+G24*'3a-SalesForecastYear1'!$E$11</f>
        <v>0</v>
      </c>
      <c r="H26" s="343">
        <f>+H24*'3a-SalesForecastYear1'!$E$11</f>
        <v>0</v>
      </c>
      <c r="I26" s="343">
        <f>+I24*'3a-SalesForecastYear1'!$E$11</f>
        <v>0</v>
      </c>
      <c r="J26" s="343">
        <f>+J24*'3a-SalesForecastYear1'!$E$11</f>
        <v>0</v>
      </c>
      <c r="K26" s="343">
        <f>+K24*'3a-SalesForecastYear1'!$E$11</f>
        <v>0</v>
      </c>
      <c r="L26" s="343">
        <f>+L24*'3a-SalesForecastYear1'!$E$11</f>
        <v>0</v>
      </c>
      <c r="M26" s="343">
        <f>+M24*'3a-SalesForecastYear1'!$E$11</f>
        <v>0</v>
      </c>
      <c r="N26" s="343">
        <f>+N24*'3a-SalesForecastYear1'!$E$11</f>
        <v>0</v>
      </c>
      <c r="O26" s="145">
        <f>SUM(C26:N26)</f>
        <v>0</v>
      </c>
      <c r="P26" s="353">
        <f>IF(O25=0,0,O26/O25)</f>
        <v>0</v>
      </c>
      <c r="Q26" s="352">
        <f>IF($O$48=0,0,O26/$O$48)</f>
        <v>0</v>
      </c>
      <c r="R26" s="343">
        <f>+R24*'3a-SalesForecastYear1'!$E$11</f>
        <v>0</v>
      </c>
      <c r="S26" s="343">
        <f>+S24*'3a-SalesForecastYear1'!$E$11</f>
        <v>0</v>
      </c>
      <c r="T26" s="343">
        <f>+T24*'3a-SalesForecastYear1'!$E$11</f>
        <v>0</v>
      </c>
      <c r="U26" s="343">
        <f>+U24*'3a-SalesForecastYear1'!$E$11</f>
        <v>0</v>
      </c>
      <c r="V26" s="343">
        <f>+V24*'3a-SalesForecastYear1'!$E$11</f>
        <v>0</v>
      </c>
      <c r="W26" s="343">
        <f>+W24*'3a-SalesForecastYear1'!$E$11</f>
        <v>0</v>
      </c>
      <c r="X26" s="343">
        <f>+X24*'3a-SalesForecastYear1'!$E$11</f>
        <v>0</v>
      </c>
      <c r="Y26" s="343">
        <f>+Y24*'3a-SalesForecastYear1'!$E$11</f>
        <v>0</v>
      </c>
      <c r="Z26" s="343">
        <f>+Z24*'3a-SalesForecastYear1'!$E$11</f>
        <v>0</v>
      </c>
      <c r="AA26" s="343">
        <f>+AA24*'3a-SalesForecastYear1'!$E$11</f>
        <v>0</v>
      </c>
      <c r="AB26" s="343">
        <f>+AB24*'3a-SalesForecastYear1'!$E$11</f>
        <v>0</v>
      </c>
      <c r="AC26" s="343">
        <f>+AC24*'3a-SalesForecastYear1'!$E$11</f>
        <v>0</v>
      </c>
      <c r="AD26" s="145">
        <f>SUM(R26:AC26)</f>
        <v>0</v>
      </c>
      <c r="AE26" s="353">
        <f>IF(AD25=0,0,AD26/AD25)</f>
        <v>0</v>
      </c>
      <c r="AF26" s="352">
        <f>IF($AD$48=0,0,AD26/$AD$48)</f>
        <v>0</v>
      </c>
    </row>
    <row r="27" spans="1:32" x14ac:dyDescent="0.35">
      <c r="A27" s="136" t="s">
        <v>107</v>
      </c>
      <c r="B27" s="336">
        <f>'3a-SalesForecastYear1'!O33</f>
        <v>0</v>
      </c>
      <c r="C27" s="343">
        <f>C25-C26</f>
        <v>0</v>
      </c>
      <c r="D27" s="343">
        <f t="shared" ref="D27:N27" si="7">D25-D26</f>
        <v>0</v>
      </c>
      <c r="E27" s="343">
        <f t="shared" si="7"/>
        <v>0</v>
      </c>
      <c r="F27" s="343">
        <f t="shared" si="7"/>
        <v>0</v>
      </c>
      <c r="G27" s="343">
        <f t="shared" si="7"/>
        <v>0</v>
      </c>
      <c r="H27" s="343">
        <f t="shared" si="7"/>
        <v>0</v>
      </c>
      <c r="I27" s="343">
        <f t="shared" si="7"/>
        <v>0</v>
      </c>
      <c r="J27" s="343">
        <f t="shared" si="7"/>
        <v>0</v>
      </c>
      <c r="K27" s="343">
        <f t="shared" si="7"/>
        <v>0</v>
      </c>
      <c r="L27" s="343">
        <f t="shared" si="7"/>
        <v>0</v>
      </c>
      <c r="M27" s="343">
        <f t="shared" si="7"/>
        <v>0</v>
      </c>
      <c r="N27" s="343">
        <f t="shared" si="7"/>
        <v>0</v>
      </c>
      <c r="O27" s="145">
        <f>SUM(C27:N27)</f>
        <v>0</v>
      </c>
      <c r="P27" s="353">
        <f>IF(O25=0,0,O27/O25)</f>
        <v>0</v>
      </c>
      <c r="Q27" s="352">
        <f>IF($O$49=0,0,O27/$O$49)</f>
        <v>0</v>
      </c>
      <c r="R27" s="343">
        <f>R25-R26</f>
        <v>0</v>
      </c>
      <c r="S27" s="343">
        <f t="shared" ref="S27:AC27" si="8">S25-S26</f>
        <v>0</v>
      </c>
      <c r="T27" s="343">
        <f t="shared" si="8"/>
        <v>0</v>
      </c>
      <c r="U27" s="343">
        <f t="shared" si="8"/>
        <v>0</v>
      </c>
      <c r="V27" s="343">
        <f t="shared" si="8"/>
        <v>0</v>
      </c>
      <c r="W27" s="343">
        <f t="shared" si="8"/>
        <v>0</v>
      </c>
      <c r="X27" s="343">
        <f t="shared" si="8"/>
        <v>0</v>
      </c>
      <c r="Y27" s="343">
        <f t="shared" si="8"/>
        <v>0</v>
      </c>
      <c r="Z27" s="343">
        <f t="shared" si="8"/>
        <v>0</v>
      </c>
      <c r="AA27" s="343">
        <f t="shared" si="8"/>
        <v>0</v>
      </c>
      <c r="AB27" s="343">
        <f t="shared" si="8"/>
        <v>0</v>
      </c>
      <c r="AC27" s="343">
        <f t="shared" si="8"/>
        <v>0</v>
      </c>
      <c r="AD27" s="145">
        <f>SUM(R27:AC27)</f>
        <v>0</v>
      </c>
      <c r="AE27" s="353">
        <f>IF(AD25=0,0,AD27/AD25)</f>
        <v>0</v>
      </c>
      <c r="AF27" s="352">
        <f>IF($AD$49=0,0,AD27/$AD$49)</f>
        <v>0</v>
      </c>
    </row>
    <row r="28" spans="1:32" s="65" customFormat="1" x14ac:dyDescent="0.35">
      <c r="A28" s="148"/>
      <c r="B28" s="333"/>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2">
        <f>'3a-SalesForecastYear1'!C36+('3a-SalesForecastYear1'!C36*$C$7)</f>
        <v>0</v>
      </c>
      <c r="D30" s="342">
        <f>'3a-SalesForecastYear1'!D36+('3a-SalesForecastYear1'!D36*$C$7)</f>
        <v>0</v>
      </c>
      <c r="E30" s="342">
        <f>'3a-SalesForecastYear1'!E36+('3a-SalesForecastYear1'!E36*$C$7)</f>
        <v>0</v>
      </c>
      <c r="F30" s="342">
        <f>'3a-SalesForecastYear1'!F36+('3a-SalesForecastYear1'!F36*$C$7)</f>
        <v>0</v>
      </c>
      <c r="G30" s="342">
        <f>'3a-SalesForecastYear1'!G36+('3a-SalesForecastYear1'!G36*$C$7)</f>
        <v>0</v>
      </c>
      <c r="H30" s="342">
        <f>'3a-SalesForecastYear1'!H36+('3a-SalesForecastYear1'!H36*$C$7)</f>
        <v>0</v>
      </c>
      <c r="I30" s="342">
        <f>'3a-SalesForecastYear1'!I36+('3a-SalesForecastYear1'!I36*$C$7)</f>
        <v>0</v>
      </c>
      <c r="J30" s="342">
        <f>'3a-SalesForecastYear1'!J36+('3a-SalesForecastYear1'!J36*$C$7)</f>
        <v>0</v>
      </c>
      <c r="K30" s="342">
        <f>'3a-SalesForecastYear1'!K36+('3a-SalesForecastYear1'!K36*$C$7)</f>
        <v>0</v>
      </c>
      <c r="L30" s="342">
        <f>'3a-SalesForecastYear1'!L36+('3a-SalesForecastYear1'!L36*$C$7)</f>
        <v>0</v>
      </c>
      <c r="M30" s="342">
        <f>'3a-SalesForecastYear1'!M36+('3a-SalesForecastYear1'!M36*$C$7)</f>
        <v>0</v>
      </c>
      <c r="N30" s="342">
        <f>'3a-SalesForecastYear1'!N36+('3a-SalesForecastYear1'!N36*$C$7)</f>
        <v>0</v>
      </c>
      <c r="O30" s="361">
        <f>SUM(C30:N30)</f>
        <v>0</v>
      </c>
      <c r="P30" s="9"/>
      <c r="Q30" s="352">
        <f>IF($O$46=0,0,O30/$O$46)</f>
        <v>0</v>
      </c>
      <c r="R30" s="342">
        <f>C30+(C30*$C$8)</f>
        <v>0</v>
      </c>
      <c r="S30" s="342">
        <f t="shared" ref="S30:AC30" si="9">D30+(D30*$C$8)</f>
        <v>0</v>
      </c>
      <c r="T30" s="342">
        <f t="shared" si="9"/>
        <v>0</v>
      </c>
      <c r="U30" s="342">
        <f t="shared" si="9"/>
        <v>0</v>
      </c>
      <c r="V30" s="342">
        <f t="shared" si="9"/>
        <v>0</v>
      </c>
      <c r="W30" s="342">
        <f t="shared" si="9"/>
        <v>0</v>
      </c>
      <c r="X30" s="342">
        <f t="shared" si="9"/>
        <v>0</v>
      </c>
      <c r="Y30" s="342">
        <f t="shared" si="9"/>
        <v>0</v>
      </c>
      <c r="Z30" s="342">
        <f t="shared" si="9"/>
        <v>0</v>
      </c>
      <c r="AA30" s="342">
        <f t="shared" si="9"/>
        <v>0</v>
      </c>
      <c r="AB30" s="342">
        <f t="shared" si="9"/>
        <v>0</v>
      </c>
      <c r="AC30" s="342">
        <f t="shared" si="9"/>
        <v>0</v>
      </c>
      <c r="AD30" s="361">
        <f>SUM(R30:AC30)</f>
        <v>0</v>
      </c>
      <c r="AE30" s="9"/>
      <c r="AF30" s="352">
        <f>IF($AD$46=0,0,AD30/$AD$46)</f>
        <v>0</v>
      </c>
    </row>
    <row r="31" spans="1:32" x14ac:dyDescent="0.35">
      <c r="A31" s="144" t="s">
        <v>109</v>
      </c>
      <c r="B31" s="144">
        <f>Category4_Annual_Sales</f>
        <v>0</v>
      </c>
      <c r="C31" s="343">
        <f>+C30*'3a-SalesForecastYear1'!$D$12</f>
        <v>0</v>
      </c>
      <c r="D31" s="343">
        <f>+D30*'3a-SalesForecastYear1'!$D$12</f>
        <v>0</v>
      </c>
      <c r="E31" s="343">
        <f>+E30*'3a-SalesForecastYear1'!$D$12</f>
        <v>0</v>
      </c>
      <c r="F31" s="343">
        <f>+F30*'3a-SalesForecastYear1'!$D$12</f>
        <v>0</v>
      </c>
      <c r="G31" s="343">
        <f>+G30*'3a-SalesForecastYear1'!$D$12</f>
        <v>0</v>
      </c>
      <c r="H31" s="343">
        <f>+H30*'3a-SalesForecastYear1'!$D$12</f>
        <v>0</v>
      </c>
      <c r="I31" s="343">
        <f>+I30*'3a-SalesForecastYear1'!$D$12</f>
        <v>0</v>
      </c>
      <c r="J31" s="343">
        <f>+J30*'3a-SalesForecastYear1'!$D$12</f>
        <v>0</v>
      </c>
      <c r="K31" s="343">
        <f>+K30*'3a-SalesForecastYear1'!$D$12</f>
        <v>0</v>
      </c>
      <c r="L31" s="343">
        <f>+L30*'3a-SalesForecastYear1'!$D$12</f>
        <v>0</v>
      </c>
      <c r="M31" s="343">
        <f>+M30*'3a-SalesForecastYear1'!$D$12</f>
        <v>0</v>
      </c>
      <c r="N31" s="343">
        <f>+N30*'3a-SalesForecastYear1'!$D$12</f>
        <v>0</v>
      </c>
      <c r="O31" s="135">
        <f>SUM(C31:N31)</f>
        <v>0</v>
      </c>
      <c r="P31" s="353">
        <f>(P32+P33)</f>
        <v>0</v>
      </c>
      <c r="Q31" s="352">
        <f>IF($O$47=0,0,O31/$O$47)</f>
        <v>0</v>
      </c>
      <c r="R31" s="343">
        <f>+R30*'3a-SalesForecastYear1'!$D$12</f>
        <v>0</v>
      </c>
      <c r="S31" s="343">
        <f>+S30*'3a-SalesForecastYear1'!$D$12</f>
        <v>0</v>
      </c>
      <c r="T31" s="343">
        <f>+T30*'3a-SalesForecastYear1'!$D$12</f>
        <v>0</v>
      </c>
      <c r="U31" s="343">
        <f>+U30*'3a-SalesForecastYear1'!$D$12</f>
        <v>0</v>
      </c>
      <c r="V31" s="343">
        <f>+V30*'3a-SalesForecastYear1'!$D$12</f>
        <v>0</v>
      </c>
      <c r="W31" s="343">
        <f>+W30*'3a-SalesForecastYear1'!$D$12</f>
        <v>0</v>
      </c>
      <c r="X31" s="343">
        <f>+X30*'3a-SalesForecastYear1'!$D$12</f>
        <v>0</v>
      </c>
      <c r="Y31" s="343">
        <f>+Y30*'3a-SalesForecastYear1'!$D$12</f>
        <v>0</v>
      </c>
      <c r="Z31" s="343">
        <f>+Z30*'3a-SalesForecastYear1'!$D$12</f>
        <v>0</v>
      </c>
      <c r="AA31" s="343">
        <f>+AA30*'3a-SalesForecastYear1'!$D$12</f>
        <v>0</v>
      </c>
      <c r="AB31" s="343">
        <f>+AB30*'3a-SalesForecastYear1'!$D$12</f>
        <v>0</v>
      </c>
      <c r="AC31" s="343">
        <f>+AC30*'3a-SalesForecastYear1'!$D$12</f>
        <v>0</v>
      </c>
      <c r="AD31" s="135">
        <f>SUM(R31:AC31)</f>
        <v>0</v>
      </c>
      <c r="AE31" s="353">
        <f>(AE32+AE33)</f>
        <v>0</v>
      </c>
      <c r="AF31" s="352">
        <f>IF($AD$47=0,0,AD31/$AD$47)</f>
        <v>0</v>
      </c>
    </row>
    <row r="32" spans="1:32" x14ac:dyDescent="0.35">
      <c r="A32" s="144" t="s">
        <v>216</v>
      </c>
      <c r="B32" s="337">
        <f>'3a-SalesForecastYear1'!O38</f>
        <v>0</v>
      </c>
      <c r="C32" s="343">
        <f>+C30*'3a-SalesForecastYear1'!$E$12</f>
        <v>0</v>
      </c>
      <c r="D32" s="343">
        <f>+D30*'3a-SalesForecastYear1'!$E$12</f>
        <v>0</v>
      </c>
      <c r="E32" s="343">
        <f>+E30*'3a-SalesForecastYear1'!$E$12</f>
        <v>0</v>
      </c>
      <c r="F32" s="343">
        <f>+F30*'3a-SalesForecastYear1'!$E$12</f>
        <v>0</v>
      </c>
      <c r="G32" s="343">
        <f>+G30*'3a-SalesForecastYear1'!$E$12</f>
        <v>0</v>
      </c>
      <c r="H32" s="343">
        <f>+H30*'3a-SalesForecastYear1'!$E$12</f>
        <v>0</v>
      </c>
      <c r="I32" s="343">
        <f>+I30*'3a-SalesForecastYear1'!$E$12</f>
        <v>0</v>
      </c>
      <c r="J32" s="343">
        <f>+J30*'3a-SalesForecastYear1'!$E$12</f>
        <v>0</v>
      </c>
      <c r="K32" s="343">
        <f>+K30*'3a-SalesForecastYear1'!$E$12</f>
        <v>0</v>
      </c>
      <c r="L32" s="343">
        <f>+L30*'3a-SalesForecastYear1'!$E$12</f>
        <v>0</v>
      </c>
      <c r="M32" s="343">
        <f>+M30*'3a-SalesForecastYear1'!$E$12</f>
        <v>0</v>
      </c>
      <c r="N32" s="343">
        <f>+N30*'3a-SalesForecastYear1'!$E$12</f>
        <v>0</v>
      </c>
      <c r="O32" s="135">
        <f>SUM(C32:N32)</f>
        <v>0</v>
      </c>
      <c r="P32" s="353">
        <f>IF(O31=0,0,O32/O31)</f>
        <v>0</v>
      </c>
      <c r="Q32" s="352">
        <f>IF($O$48=0,0,O32/$O$48)</f>
        <v>0</v>
      </c>
      <c r="R32" s="343">
        <f>+R30*'3a-SalesForecastYear1'!$E$12</f>
        <v>0</v>
      </c>
      <c r="S32" s="343">
        <f>+S30*'3a-SalesForecastYear1'!$E$12</f>
        <v>0</v>
      </c>
      <c r="T32" s="343">
        <f>+T30*'3a-SalesForecastYear1'!$E$12</f>
        <v>0</v>
      </c>
      <c r="U32" s="343">
        <f>+U30*'3a-SalesForecastYear1'!$E$12</f>
        <v>0</v>
      </c>
      <c r="V32" s="343">
        <f>+V30*'3a-SalesForecastYear1'!$E$12</f>
        <v>0</v>
      </c>
      <c r="W32" s="343">
        <f>+W30*'3a-SalesForecastYear1'!$E$12</f>
        <v>0</v>
      </c>
      <c r="X32" s="343">
        <f>+X30*'3a-SalesForecastYear1'!$E$12</f>
        <v>0</v>
      </c>
      <c r="Y32" s="343">
        <f>+Y30*'3a-SalesForecastYear1'!$E$12</f>
        <v>0</v>
      </c>
      <c r="Z32" s="343">
        <f>+Z30*'3a-SalesForecastYear1'!$E$12</f>
        <v>0</v>
      </c>
      <c r="AA32" s="343">
        <f>+AA30*'3a-SalesForecastYear1'!$E$12</f>
        <v>0</v>
      </c>
      <c r="AB32" s="343">
        <f>+AB30*'3a-SalesForecastYear1'!$E$12</f>
        <v>0</v>
      </c>
      <c r="AC32" s="343">
        <f>+AC30*'3a-SalesForecastYear1'!$E$12</f>
        <v>0</v>
      </c>
      <c r="AD32" s="135">
        <f>SUM(R32:AC32)</f>
        <v>0</v>
      </c>
      <c r="AE32" s="353">
        <f>IF(AD31=0,0,AD32/AD31)</f>
        <v>0</v>
      </c>
      <c r="AF32" s="352">
        <f>IF($AD$48=0,0,AD32/$AD$48)</f>
        <v>0</v>
      </c>
    </row>
    <row r="33" spans="1:32" s="65" customFormat="1" x14ac:dyDescent="0.35">
      <c r="A33" s="136" t="s">
        <v>107</v>
      </c>
      <c r="B33" s="336">
        <f>'3a-SalesForecastYear1'!O39</f>
        <v>0</v>
      </c>
      <c r="C33" s="344">
        <f>C31-C32</f>
        <v>0</v>
      </c>
      <c r="D33" s="344">
        <f t="shared" ref="D33:N33" si="10">D31-D32</f>
        <v>0</v>
      </c>
      <c r="E33" s="344">
        <f t="shared" si="10"/>
        <v>0</v>
      </c>
      <c r="F33" s="344">
        <f t="shared" si="10"/>
        <v>0</v>
      </c>
      <c r="G33" s="344">
        <f t="shared" si="10"/>
        <v>0</v>
      </c>
      <c r="H33" s="344">
        <f t="shared" si="10"/>
        <v>0</v>
      </c>
      <c r="I33" s="344">
        <f t="shared" si="10"/>
        <v>0</v>
      </c>
      <c r="J33" s="344">
        <f t="shared" si="10"/>
        <v>0</v>
      </c>
      <c r="K33" s="344">
        <f t="shared" si="10"/>
        <v>0</v>
      </c>
      <c r="L33" s="344">
        <f t="shared" si="10"/>
        <v>0</v>
      </c>
      <c r="M33" s="344">
        <f t="shared" si="10"/>
        <v>0</v>
      </c>
      <c r="N33" s="344">
        <f t="shared" si="10"/>
        <v>0</v>
      </c>
      <c r="O33" s="135">
        <f>SUM(C33:N33)</f>
        <v>0</v>
      </c>
      <c r="P33" s="353">
        <f>IF(O31=0,0,O33/O31)</f>
        <v>0</v>
      </c>
      <c r="Q33" s="352">
        <f>IF($O$49=0,0,O33/$O$49)</f>
        <v>0</v>
      </c>
      <c r="R33" s="343">
        <f>R31-R32</f>
        <v>0</v>
      </c>
      <c r="S33" s="343">
        <f t="shared" ref="S33:AC33" si="11">S31-S32</f>
        <v>0</v>
      </c>
      <c r="T33" s="343">
        <f t="shared" si="11"/>
        <v>0</v>
      </c>
      <c r="U33" s="343">
        <f t="shared" si="11"/>
        <v>0</v>
      </c>
      <c r="V33" s="343">
        <f t="shared" si="11"/>
        <v>0</v>
      </c>
      <c r="W33" s="343">
        <f t="shared" si="11"/>
        <v>0</v>
      </c>
      <c r="X33" s="343">
        <f t="shared" si="11"/>
        <v>0</v>
      </c>
      <c r="Y33" s="343">
        <f t="shared" si="11"/>
        <v>0</v>
      </c>
      <c r="Z33" s="343">
        <f t="shared" si="11"/>
        <v>0</v>
      </c>
      <c r="AA33" s="343">
        <f t="shared" si="11"/>
        <v>0</v>
      </c>
      <c r="AB33" s="343">
        <f t="shared" si="11"/>
        <v>0</v>
      </c>
      <c r="AC33" s="343">
        <f t="shared" si="11"/>
        <v>0</v>
      </c>
      <c r="AD33" s="135">
        <f>SUM(R33:AC33)</f>
        <v>0</v>
      </c>
      <c r="AE33" s="353">
        <f>IF(AD31=0,0,AD33/AD31)</f>
        <v>0</v>
      </c>
      <c r="AF33" s="352">
        <f>IF($AD$49=0,0,AD33/$AD$49)</f>
        <v>0</v>
      </c>
    </row>
    <row r="34" spans="1:32" s="65" customFormat="1" x14ac:dyDescent="0.35">
      <c r="A34" s="148"/>
      <c r="B34" s="333"/>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1">
        <f>'3a-SalesForecastYear1'!C42+ ('3a-SalesForecastYear1'!C42*$C$7)</f>
        <v>0</v>
      </c>
      <c r="D36" s="341">
        <f>'3a-SalesForecastYear1'!D42+ ('3a-SalesForecastYear1'!D42*$C$7)</f>
        <v>0</v>
      </c>
      <c r="E36" s="341">
        <f>'3a-SalesForecastYear1'!E42+ ('3a-SalesForecastYear1'!E42*$C$7)</f>
        <v>0</v>
      </c>
      <c r="F36" s="341">
        <f>'3a-SalesForecastYear1'!F42+ ('3a-SalesForecastYear1'!F42*$C$7)</f>
        <v>0</v>
      </c>
      <c r="G36" s="341">
        <f>'3a-SalesForecastYear1'!G42+ ('3a-SalesForecastYear1'!G42*$C$7)</f>
        <v>0</v>
      </c>
      <c r="H36" s="341">
        <f>'3a-SalesForecastYear1'!H42+ ('3a-SalesForecastYear1'!H42*$C$7)</f>
        <v>0</v>
      </c>
      <c r="I36" s="341">
        <f>'3a-SalesForecastYear1'!I42+ ('3a-SalesForecastYear1'!I42*$C$7)</f>
        <v>0</v>
      </c>
      <c r="J36" s="341">
        <f>'3a-SalesForecastYear1'!J42+ ('3a-SalesForecastYear1'!J42*$C$7)</f>
        <v>0</v>
      </c>
      <c r="K36" s="341">
        <f>'3a-SalesForecastYear1'!K42+ ('3a-SalesForecastYear1'!K42*$C$7)</f>
        <v>0</v>
      </c>
      <c r="L36" s="341">
        <f>'3a-SalesForecastYear1'!L42+ ('3a-SalesForecastYear1'!L42*$C$7)</f>
        <v>0</v>
      </c>
      <c r="M36" s="341">
        <f>'3a-SalesForecastYear1'!M42+ ('3a-SalesForecastYear1'!M42*$C$7)</f>
        <v>0</v>
      </c>
      <c r="N36" s="341">
        <f>'3a-SalesForecastYear1'!N42+ ('3a-SalesForecastYear1'!N42*$C$7)</f>
        <v>0</v>
      </c>
      <c r="O36" s="360">
        <f>SUM(C36:N36)</f>
        <v>0</v>
      </c>
      <c r="P36" s="9"/>
      <c r="Q36" s="352">
        <f>IF($O$46=0,0,O36/$O$46)</f>
        <v>0</v>
      </c>
      <c r="R36" s="341">
        <f>C36+(C36*$C$8)</f>
        <v>0</v>
      </c>
      <c r="S36" s="341">
        <f t="shared" ref="S36:AC36" si="12">D36+(D36*$C$8)</f>
        <v>0</v>
      </c>
      <c r="T36" s="341">
        <f t="shared" si="12"/>
        <v>0</v>
      </c>
      <c r="U36" s="341">
        <f t="shared" si="12"/>
        <v>0</v>
      </c>
      <c r="V36" s="341">
        <f t="shared" si="12"/>
        <v>0</v>
      </c>
      <c r="W36" s="341">
        <f t="shared" si="12"/>
        <v>0</v>
      </c>
      <c r="X36" s="341">
        <f t="shared" si="12"/>
        <v>0</v>
      </c>
      <c r="Y36" s="341">
        <f t="shared" si="12"/>
        <v>0</v>
      </c>
      <c r="Z36" s="341">
        <f t="shared" si="12"/>
        <v>0</v>
      </c>
      <c r="AA36" s="341">
        <f t="shared" si="12"/>
        <v>0</v>
      </c>
      <c r="AB36" s="341">
        <f t="shared" si="12"/>
        <v>0</v>
      </c>
      <c r="AC36" s="341">
        <f t="shared" si="12"/>
        <v>0</v>
      </c>
      <c r="AD36" s="360">
        <f>SUM(R36:AC36)</f>
        <v>0</v>
      </c>
      <c r="AE36" s="9"/>
      <c r="AF36" s="352">
        <f>IF($AD$46=0,0,AD36/$AD$46)</f>
        <v>0</v>
      </c>
    </row>
    <row r="37" spans="1:32" x14ac:dyDescent="0.35">
      <c r="A37" s="144" t="s">
        <v>109</v>
      </c>
      <c r="B37" s="337">
        <f>Category5_Annual_Sales</f>
        <v>0</v>
      </c>
      <c r="C37" s="343">
        <f>+C36*'3a-SalesForecastYear1'!$D$13</f>
        <v>0</v>
      </c>
      <c r="D37" s="343">
        <f>+D36*'3a-SalesForecastYear1'!$D$13</f>
        <v>0</v>
      </c>
      <c r="E37" s="343">
        <f>+E36*'3a-SalesForecastYear1'!$D$13</f>
        <v>0</v>
      </c>
      <c r="F37" s="343">
        <f>+F36*'3a-SalesForecastYear1'!$D$13</f>
        <v>0</v>
      </c>
      <c r="G37" s="343">
        <f>+G36*'3a-SalesForecastYear1'!$D$13</f>
        <v>0</v>
      </c>
      <c r="H37" s="343">
        <f>+H36*'3a-SalesForecastYear1'!$D$13</f>
        <v>0</v>
      </c>
      <c r="I37" s="343">
        <f>+I36*'3a-SalesForecastYear1'!$D$13</f>
        <v>0</v>
      </c>
      <c r="J37" s="343">
        <f>+J36*'3a-SalesForecastYear1'!$D$13</f>
        <v>0</v>
      </c>
      <c r="K37" s="343">
        <f>+K36*'3a-SalesForecastYear1'!$D$13</f>
        <v>0</v>
      </c>
      <c r="L37" s="343">
        <f>+L36*'3a-SalesForecastYear1'!$D$13</f>
        <v>0</v>
      </c>
      <c r="M37" s="343">
        <f>+M36*'3a-SalesForecastYear1'!$D$13</f>
        <v>0</v>
      </c>
      <c r="N37" s="343">
        <f>+N36*'3a-SalesForecastYear1'!$D$13</f>
        <v>0</v>
      </c>
      <c r="O37" s="135">
        <f>SUM(C37:N37)</f>
        <v>0</v>
      </c>
      <c r="P37" s="353">
        <f>(P38+P39)</f>
        <v>0</v>
      </c>
      <c r="Q37" s="352">
        <f>IF($O$47=0,0,O37/$O$47)</f>
        <v>0</v>
      </c>
      <c r="R37" s="343">
        <f>+R36*'3a-SalesForecastYear1'!$D$13</f>
        <v>0</v>
      </c>
      <c r="S37" s="343">
        <f>+S36*'3a-SalesForecastYear1'!$D$13</f>
        <v>0</v>
      </c>
      <c r="T37" s="343">
        <f>+T36*'3a-SalesForecastYear1'!$D$13</f>
        <v>0</v>
      </c>
      <c r="U37" s="343">
        <f>+U36*'3a-SalesForecastYear1'!$D$13</f>
        <v>0</v>
      </c>
      <c r="V37" s="343">
        <f>+V36*'3a-SalesForecastYear1'!$D$13</f>
        <v>0</v>
      </c>
      <c r="W37" s="343">
        <f>+W36*'3a-SalesForecastYear1'!$D$13</f>
        <v>0</v>
      </c>
      <c r="X37" s="343">
        <f>+X36*'3a-SalesForecastYear1'!$D$13</f>
        <v>0</v>
      </c>
      <c r="Y37" s="343">
        <f>+Y36*'3a-SalesForecastYear1'!$D$13</f>
        <v>0</v>
      </c>
      <c r="Z37" s="343">
        <f>+Z36*'3a-SalesForecastYear1'!$D$13</f>
        <v>0</v>
      </c>
      <c r="AA37" s="343">
        <f>+AA36*'3a-SalesForecastYear1'!$D$13</f>
        <v>0</v>
      </c>
      <c r="AB37" s="343">
        <f>+AB36*'3a-SalesForecastYear1'!$D$13</f>
        <v>0</v>
      </c>
      <c r="AC37" s="343">
        <f>+AC36*'3a-SalesForecastYear1'!$D$13</f>
        <v>0</v>
      </c>
      <c r="AD37" s="135">
        <f>SUM(R37:AC37)</f>
        <v>0</v>
      </c>
      <c r="AE37" s="353">
        <f>(AE38+AE39)</f>
        <v>0</v>
      </c>
      <c r="AF37" s="352">
        <f>IF($AD$47=0,0,AD37/$AD$47)</f>
        <v>0</v>
      </c>
    </row>
    <row r="38" spans="1:32" x14ac:dyDescent="0.35">
      <c r="A38" s="144" t="s">
        <v>216</v>
      </c>
      <c r="B38" s="337">
        <f>'3a-SalesForecastYear1'!O44</f>
        <v>0</v>
      </c>
      <c r="C38" s="343">
        <f>+C36*'3a-SalesForecastYear1'!$E$13</f>
        <v>0</v>
      </c>
      <c r="D38" s="343">
        <f>+D36*'3a-SalesForecastYear1'!$E$13</f>
        <v>0</v>
      </c>
      <c r="E38" s="343">
        <f>+E36*'3a-SalesForecastYear1'!$E$13</f>
        <v>0</v>
      </c>
      <c r="F38" s="343">
        <f>+F36*'3a-SalesForecastYear1'!$E$13</f>
        <v>0</v>
      </c>
      <c r="G38" s="343">
        <f>+G36*'3a-SalesForecastYear1'!$E$13</f>
        <v>0</v>
      </c>
      <c r="H38" s="343">
        <f>+H36*'3a-SalesForecastYear1'!$E$13</f>
        <v>0</v>
      </c>
      <c r="I38" s="343">
        <f>+I36*'3a-SalesForecastYear1'!$E$13</f>
        <v>0</v>
      </c>
      <c r="J38" s="343">
        <f>+J36*'3a-SalesForecastYear1'!$E$13</f>
        <v>0</v>
      </c>
      <c r="K38" s="343">
        <f>+K36*'3a-SalesForecastYear1'!$E$13</f>
        <v>0</v>
      </c>
      <c r="L38" s="343">
        <f>+L36*'3a-SalesForecastYear1'!$E$13</f>
        <v>0</v>
      </c>
      <c r="M38" s="343">
        <f>+M36*'3a-SalesForecastYear1'!$E$13</f>
        <v>0</v>
      </c>
      <c r="N38" s="343">
        <f>+N36*'3a-SalesForecastYear1'!$E$13</f>
        <v>0</v>
      </c>
      <c r="O38" s="135">
        <f>SUM(C38:N38)</f>
        <v>0</v>
      </c>
      <c r="P38" s="353">
        <f>IF(O37=0,0,O38/O37)</f>
        <v>0</v>
      </c>
      <c r="Q38" s="352">
        <f>IF($O$48=0,0,O38/$O$48)</f>
        <v>0</v>
      </c>
      <c r="R38" s="343">
        <f>+R36*'3a-SalesForecastYear1'!$E$13</f>
        <v>0</v>
      </c>
      <c r="S38" s="343">
        <f>+S36*'3a-SalesForecastYear1'!$E$13</f>
        <v>0</v>
      </c>
      <c r="T38" s="343">
        <f>+T36*'3a-SalesForecastYear1'!$E$13</f>
        <v>0</v>
      </c>
      <c r="U38" s="343">
        <f>+U36*'3a-SalesForecastYear1'!$E$13</f>
        <v>0</v>
      </c>
      <c r="V38" s="343">
        <f>+V36*'3a-SalesForecastYear1'!$E$13</f>
        <v>0</v>
      </c>
      <c r="W38" s="343">
        <f>+W36*'3a-SalesForecastYear1'!$E$13</f>
        <v>0</v>
      </c>
      <c r="X38" s="343">
        <f>+X36*'3a-SalesForecastYear1'!$E$13</f>
        <v>0</v>
      </c>
      <c r="Y38" s="343">
        <f>+Y36*'3a-SalesForecastYear1'!$E$13</f>
        <v>0</v>
      </c>
      <c r="Z38" s="343">
        <f>+Z36*'3a-SalesForecastYear1'!$E$13</f>
        <v>0</v>
      </c>
      <c r="AA38" s="343">
        <f>+AA36*'3a-SalesForecastYear1'!$E$13</f>
        <v>0</v>
      </c>
      <c r="AB38" s="343">
        <f>+AB36*'3a-SalesForecastYear1'!$E$13</f>
        <v>0</v>
      </c>
      <c r="AC38" s="343">
        <f>+AC36*'3a-SalesForecastYear1'!$E$13</f>
        <v>0</v>
      </c>
      <c r="AD38" s="135">
        <f>SUM(R38:AC38)</f>
        <v>0</v>
      </c>
      <c r="AE38" s="353">
        <f>IF(AD37=0,0,AD38/AD37)</f>
        <v>0</v>
      </c>
      <c r="AF38" s="352">
        <f>IF($AD$48=0,0,AD38/$AD$48)</f>
        <v>0</v>
      </c>
    </row>
    <row r="39" spans="1:32" x14ac:dyDescent="0.35">
      <c r="A39" s="136" t="s">
        <v>107</v>
      </c>
      <c r="B39" s="336">
        <f>'3a-SalesForecastYear1'!O45</f>
        <v>0</v>
      </c>
      <c r="C39" s="362">
        <f>C37-C38</f>
        <v>0</v>
      </c>
      <c r="D39" s="362">
        <f t="shared" ref="D39:N39" si="13">D37-D38</f>
        <v>0</v>
      </c>
      <c r="E39" s="362">
        <f t="shared" si="13"/>
        <v>0</v>
      </c>
      <c r="F39" s="362">
        <f t="shared" si="13"/>
        <v>0</v>
      </c>
      <c r="G39" s="362">
        <f t="shared" si="13"/>
        <v>0</v>
      </c>
      <c r="H39" s="362">
        <f t="shared" si="13"/>
        <v>0</v>
      </c>
      <c r="I39" s="362">
        <f t="shared" si="13"/>
        <v>0</v>
      </c>
      <c r="J39" s="362">
        <f t="shared" si="13"/>
        <v>0</v>
      </c>
      <c r="K39" s="362">
        <f t="shared" si="13"/>
        <v>0</v>
      </c>
      <c r="L39" s="362">
        <f t="shared" si="13"/>
        <v>0</v>
      </c>
      <c r="M39" s="362">
        <f t="shared" si="13"/>
        <v>0</v>
      </c>
      <c r="N39" s="362">
        <f t="shared" si="13"/>
        <v>0</v>
      </c>
      <c r="O39" s="135">
        <f>SUM(C39:N39)</f>
        <v>0</v>
      </c>
      <c r="P39" s="353">
        <f>IF(O37=0,0,O39/O37)</f>
        <v>0</v>
      </c>
      <c r="Q39" s="352">
        <f>IF($O$49=0,0,O39/$O$49)</f>
        <v>0</v>
      </c>
      <c r="R39" s="343">
        <f>R37-R38</f>
        <v>0</v>
      </c>
      <c r="S39" s="343">
        <f t="shared" ref="S39:AC39" si="14">S37-S38</f>
        <v>0</v>
      </c>
      <c r="T39" s="343">
        <f t="shared" si="14"/>
        <v>0</v>
      </c>
      <c r="U39" s="343">
        <f t="shared" si="14"/>
        <v>0</v>
      </c>
      <c r="V39" s="343">
        <f t="shared" si="14"/>
        <v>0</v>
      </c>
      <c r="W39" s="343">
        <f t="shared" si="14"/>
        <v>0</v>
      </c>
      <c r="X39" s="343">
        <f t="shared" si="14"/>
        <v>0</v>
      </c>
      <c r="Y39" s="343">
        <f t="shared" si="14"/>
        <v>0</v>
      </c>
      <c r="Z39" s="343">
        <f t="shared" si="14"/>
        <v>0</v>
      </c>
      <c r="AA39" s="343">
        <f t="shared" si="14"/>
        <v>0</v>
      </c>
      <c r="AB39" s="343">
        <f t="shared" si="14"/>
        <v>0</v>
      </c>
      <c r="AC39" s="343">
        <f t="shared" si="14"/>
        <v>0</v>
      </c>
      <c r="AD39" s="135">
        <f>SUM(R39:AC39)</f>
        <v>0</v>
      </c>
      <c r="AE39" s="353">
        <f>IF(AD37=0,0,AD39/AD37)</f>
        <v>0</v>
      </c>
      <c r="AF39" s="352">
        <f>IF($AD$49=0,0,AD39/$AD$49)</f>
        <v>0</v>
      </c>
    </row>
    <row r="40" spans="1:32" s="65" customFormat="1" x14ac:dyDescent="0.35">
      <c r="A40" s="148"/>
      <c r="B40" s="333"/>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2">
        <f>'3a-SalesForecastYear1'!C48+('3a-SalesForecastYear1'!C48*$C$7)</f>
        <v>0</v>
      </c>
      <c r="D42" s="342">
        <f>'3a-SalesForecastYear1'!D48+('3a-SalesForecastYear1'!D48*$C$7)</f>
        <v>0</v>
      </c>
      <c r="E42" s="342">
        <f>'3a-SalesForecastYear1'!E48+('3a-SalesForecastYear1'!E48*$C$7)</f>
        <v>0</v>
      </c>
      <c r="F42" s="342">
        <f>'3a-SalesForecastYear1'!F48+('3a-SalesForecastYear1'!F48*$C$7)</f>
        <v>0</v>
      </c>
      <c r="G42" s="342">
        <f>'3a-SalesForecastYear1'!G48+('3a-SalesForecastYear1'!G48*$C$7)</f>
        <v>0</v>
      </c>
      <c r="H42" s="342">
        <f>'3a-SalesForecastYear1'!H48+('3a-SalesForecastYear1'!H48*$C$7)</f>
        <v>0</v>
      </c>
      <c r="I42" s="342">
        <f>'3a-SalesForecastYear1'!I48+('3a-SalesForecastYear1'!I48*$C$7)</f>
        <v>0</v>
      </c>
      <c r="J42" s="342">
        <f>'3a-SalesForecastYear1'!J48+('3a-SalesForecastYear1'!J48*$C$7)</f>
        <v>0</v>
      </c>
      <c r="K42" s="342">
        <f>'3a-SalesForecastYear1'!K48+('3a-SalesForecastYear1'!K48*$C$7)</f>
        <v>0</v>
      </c>
      <c r="L42" s="342">
        <f>'3a-SalesForecastYear1'!L48+('3a-SalesForecastYear1'!L48*$C$7)</f>
        <v>0</v>
      </c>
      <c r="M42" s="342">
        <f>'3a-SalesForecastYear1'!M48+('3a-SalesForecastYear1'!M48*$C$7)</f>
        <v>0</v>
      </c>
      <c r="N42" s="342">
        <f>'3a-SalesForecastYear1'!N48+('3a-SalesForecastYear1'!N48*$C$7)</f>
        <v>0</v>
      </c>
      <c r="O42" s="360">
        <f t="shared" ref="O42:O48" si="15">SUM(C42:N42)</f>
        <v>0</v>
      </c>
      <c r="P42" s="9"/>
      <c r="Q42" s="352">
        <f>IF($O$46=0,0,O42/$O$46)</f>
        <v>0</v>
      </c>
      <c r="R42" s="342">
        <f>C42+(C42*$C$8)</f>
        <v>0</v>
      </c>
      <c r="S42" s="342">
        <f t="shared" ref="S42:AC42" si="16">D42+(D42*$C$8)</f>
        <v>0</v>
      </c>
      <c r="T42" s="342">
        <f t="shared" si="16"/>
        <v>0</v>
      </c>
      <c r="U42" s="342">
        <f t="shared" si="16"/>
        <v>0</v>
      </c>
      <c r="V42" s="342">
        <f t="shared" si="16"/>
        <v>0</v>
      </c>
      <c r="W42" s="342">
        <f t="shared" si="16"/>
        <v>0</v>
      </c>
      <c r="X42" s="342">
        <f t="shared" si="16"/>
        <v>0</v>
      </c>
      <c r="Y42" s="342">
        <f t="shared" si="16"/>
        <v>0</v>
      </c>
      <c r="Z42" s="342">
        <f t="shared" si="16"/>
        <v>0</v>
      </c>
      <c r="AA42" s="342">
        <f t="shared" si="16"/>
        <v>0</v>
      </c>
      <c r="AB42" s="342">
        <f t="shared" si="16"/>
        <v>0</v>
      </c>
      <c r="AC42" s="342">
        <f t="shared" si="16"/>
        <v>0</v>
      </c>
      <c r="AD42" s="360">
        <f t="shared" ref="AD42:AD48" si="17">SUM(R42:AC42)</f>
        <v>0</v>
      </c>
      <c r="AE42" s="9"/>
      <c r="AF42" s="352">
        <f>IF($AD$46=0,0,AD42/$AD$46)</f>
        <v>0</v>
      </c>
    </row>
    <row r="43" spans="1:32" x14ac:dyDescent="0.35">
      <c r="A43" s="144" t="s">
        <v>109</v>
      </c>
      <c r="B43" s="337">
        <f>Category6_Annual_Sales</f>
        <v>0</v>
      </c>
      <c r="C43" s="343">
        <f>+C42*'3a-SalesForecastYear1'!$D$14</f>
        <v>0</v>
      </c>
      <c r="D43" s="343">
        <f>+D42*'3a-SalesForecastYear1'!$D$14</f>
        <v>0</v>
      </c>
      <c r="E43" s="343">
        <f>+E42*'3a-SalesForecastYear1'!$D$14</f>
        <v>0</v>
      </c>
      <c r="F43" s="343">
        <f>+F42*'3a-SalesForecastYear1'!$D$14</f>
        <v>0</v>
      </c>
      <c r="G43" s="343">
        <f>+G42*'3a-SalesForecastYear1'!$D$14</f>
        <v>0</v>
      </c>
      <c r="H43" s="343">
        <f>+H42*'3a-SalesForecastYear1'!$D$14</f>
        <v>0</v>
      </c>
      <c r="I43" s="343">
        <f>+I42*'3a-SalesForecastYear1'!$D$14</f>
        <v>0</v>
      </c>
      <c r="J43" s="343">
        <f>+J42*'3a-SalesForecastYear1'!$D$14</f>
        <v>0</v>
      </c>
      <c r="K43" s="343">
        <f>+K42*'3a-SalesForecastYear1'!$D$14</f>
        <v>0</v>
      </c>
      <c r="L43" s="343">
        <f>+L42*'3a-SalesForecastYear1'!$D$14</f>
        <v>0</v>
      </c>
      <c r="M43" s="343">
        <f>+M42*'3a-SalesForecastYear1'!$D$14</f>
        <v>0</v>
      </c>
      <c r="N43" s="343">
        <f>+N42*'3a-SalesForecastYear1'!$D$14</f>
        <v>0</v>
      </c>
      <c r="O43" s="135">
        <f t="shared" si="15"/>
        <v>0</v>
      </c>
      <c r="P43" s="353">
        <f>(P44+P45)</f>
        <v>0</v>
      </c>
      <c r="Q43" s="352">
        <f>IF($O$47=0,0,O43/$O$47)</f>
        <v>0</v>
      </c>
      <c r="R43" s="343">
        <f>+R42*'3a-SalesForecastYear1'!$D$14</f>
        <v>0</v>
      </c>
      <c r="S43" s="343">
        <f>+S42*'3a-SalesForecastYear1'!$D$14</f>
        <v>0</v>
      </c>
      <c r="T43" s="343">
        <f>+T42*'3a-SalesForecastYear1'!$D$14</f>
        <v>0</v>
      </c>
      <c r="U43" s="343">
        <f>+U42*'3a-SalesForecastYear1'!$D$14</f>
        <v>0</v>
      </c>
      <c r="V43" s="343">
        <f>+V42*'3a-SalesForecastYear1'!$D$14</f>
        <v>0</v>
      </c>
      <c r="W43" s="343">
        <f>+W42*'3a-SalesForecastYear1'!$D$14</f>
        <v>0</v>
      </c>
      <c r="X43" s="343">
        <f>+X42*'3a-SalesForecastYear1'!$D$14</f>
        <v>0</v>
      </c>
      <c r="Y43" s="343">
        <f>+Y42*'3a-SalesForecastYear1'!$D$14</f>
        <v>0</v>
      </c>
      <c r="Z43" s="343">
        <f>+Z42*'3a-SalesForecastYear1'!$D$14</f>
        <v>0</v>
      </c>
      <c r="AA43" s="343">
        <f>+AA42*'3a-SalesForecastYear1'!$D$14</f>
        <v>0</v>
      </c>
      <c r="AB43" s="343">
        <f>+AB42*'3a-SalesForecastYear1'!$D$14</f>
        <v>0</v>
      </c>
      <c r="AC43" s="343">
        <f>+AC42*'3a-SalesForecastYear1'!$D$14</f>
        <v>0</v>
      </c>
      <c r="AD43" s="135">
        <f t="shared" si="17"/>
        <v>0</v>
      </c>
      <c r="AE43" s="353">
        <f>(AE44+AE45)</f>
        <v>0</v>
      </c>
      <c r="AF43" s="352">
        <f>IF($AD$47=0,0,AD43/$AD$47)</f>
        <v>0</v>
      </c>
    </row>
    <row r="44" spans="1:32" x14ac:dyDescent="0.35">
      <c r="A44" s="152" t="s">
        <v>216</v>
      </c>
      <c r="B44" s="335">
        <f>'3a-SalesForecastYear1'!O50</f>
        <v>0</v>
      </c>
      <c r="C44" s="343">
        <f>+C42*'3a-SalesForecastYear1'!$E$14</f>
        <v>0</v>
      </c>
      <c r="D44" s="343">
        <f>+D42*'3a-SalesForecastYear1'!$E$14</f>
        <v>0</v>
      </c>
      <c r="E44" s="343">
        <f>+E42*'3a-SalesForecastYear1'!$E$14</f>
        <v>0</v>
      </c>
      <c r="F44" s="343">
        <f>+F42*'3a-SalesForecastYear1'!$E$14</f>
        <v>0</v>
      </c>
      <c r="G44" s="343">
        <f>+G42*'3a-SalesForecastYear1'!$E$14</f>
        <v>0</v>
      </c>
      <c r="H44" s="343">
        <f>+H42*'3a-SalesForecastYear1'!$E$14</f>
        <v>0</v>
      </c>
      <c r="I44" s="343">
        <f>+I42*'3a-SalesForecastYear1'!$E$14</f>
        <v>0</v>
      </c>
      <c r="J44" s="343">
        <f>+J42*'3a-SalesForecastYear1'!$E$14</f>
        <v>0</v>
      </c>
      <c r="K44" s="343">
        <f>+K42*'3a-SalesForecastYear1'!$E$14</f>
        <v>0</v>
      </c>
      <c r="L44" s="343">
        <f>+L42*'3a-SalesForecastYear1'!$E$14</f>
        <v>0</v>
      </c>
      <c r="M44" s="343">
        <f>+M42*'3a-SalesForecastYear1'!$E$14</f>
        <v>0</v>
      </c>
      <c r="N44" s="343">
        <f>+N42*'3a-SalesForecastYear1'!$E$14</f>
        <v>0</v>
      </c>
      <c r="O44" s="135">
        <f t="shared" si="15"/>
        <v>0</v>
      </c>
      <c r="P44" s="353">
        <f>IF(O43=0,0,O44/O43)</f>
        <v>0</v>
      </c>
      <c r="Q44" s="352">
        <f>IF($O$48=0,0,O44/$O$48)</f>
        <v>0</v>
      </c>
      <c r="R44" s="343">
        <f>+R42*'3a-SalesForecastYear1'!$E$14</f>
        <v>0</v>
      </c>
      <c r="S44" s="343">
        <f>+S42*'3a-SalesForecastYear1'!$E$14</f>
        <v>0</v>
      </c>
      <c r="T44" s="343">
        <f>+T42*'3a-SalesForecastYear1'!$E$14</f>
        <v>0</v>
      </c>
      <c r="U44" s="343">
        <f>+U42*'3a-SalesForecastYear1'!$E$14</f>
        <v>0</v>
      </c>
      <c r="V44" s="343">
        <f>+V42*'3a-SalesForecastYear1'!$E$14</f>
        <v>0</v>
      </c>
      <c r="W44" s="343">
        <f>+W42*'3a-SalesForecastYear1'!$E$14</f>
        <v>0</v>
      </c>
      <c r="X44" s="343">
        <f>+X42*'3a-SalesForecastYear1'!$E$14</f>
        <v>0</v>
      </c>
      <c r="Y44" s="343">
        <f>+Y42*'3a-SalesForecastYear1'!$E$14</f>
        <v>0</v>
      </c>
      <c r="Z44" s="343">
        <f>+Z42*'3a-SalesForecastYear1'!$E$14</f>
        <v>0</v>
      </c>
      <c r="AA44" s="343">
        <f>+AA42*'3a-SalesForecastYear1'!$E$14</f>
        <v>0</v>
      </c>
      <c r="AB44" s="343">
        <f>+AB42*'3a-SalesForecastYear1'!$E$14</f>
        <v>0</v>
      </c>
      <c r="AC44" s="343">
        <f>+AC42*'3a-SalesForecastYear1'!$E$14</f>
        <v>0</v>
      </c>
      <c r="AD44" s="135">
        <f t="shared" si="17"/>
        <v>0</v>
      </c>
      <c r="AE44" s="353">
        <f>IF(AD43=0,0,AD44/AD43)</f>
        <v>0</v>
      </c>
      <c r="AF44" s="352">
        <f>IF($AD$48=0,0,AD44/$AD$48)</f>
        <v>0</v>
      </c>
    </row>
    <row r="45" spans="1:32" x14ac:dyDescent="0.35">
      <c r="A45" s="134" t="s">
        <v>107</v>
      </c>
      <c r="B45" s="338">
        <f>'3a-SalesForecastYear1'!O51</f>
        <v>0</v>
      </c>
      <c r="C45" s="343">
        <f>C43-C44</f>
        <v>0</v>
      </c>
      <c r="D45" s="343">
        <f t="shared" ref="D45:N45" si="18">D43-D44</f>
        <v>0</v>
      </c>
      <c r="E45" s="343">
        <f t="shared" si="18"/>
        <v>0</v>
      </c>
      <c r="F45" s="343">
        <f t="shared" si="18"/>
        <v>0</v>
      </c>
      <c r="G45" s="343">
        <f t="shared" si="18"/>
        <v>0</v>
      </c>
      <c r="H45" s="343">
        <f t="shared" si="18"/>
        <v>0</v>
      </c>
      <c r="I45" s="343">
        <f t="shared" si="18"/>
        <v>0</v>
      </c>
      <c r="J45" s="343">
        <f t="shared" si="18"/>
        <v>0</v>
      </c>
      <c r="K45" s="343">
        <f t="shared" si="18"/>
        <v>0</v>
      </c>
      <c r="L45" s="343">
        <f t="shared" si="18"/>
        <v>0</v>
      </c>
      <c r="M45" s="343">
        <f t="shared" si="18"/>
        <v>0</v>
      </c>
      <c r="N45" s="343">
        <f t="shared" si="18"/>
        <v>0</v>
      </c>
      <c r="O45" s="135">
        <f t="shared" si="15"/>
        <v>0</v>
      </c>
      <c r="P45" s="353">
        <f>IF(O43=0,0,O45/O43)</f>
        <v>0</v>
      </c>
      <c r="Q45" s="352">
        <f>IF($O$49=0,0,O45/$O$49)</f>
        <v>0</v>
      </c>
      <c r="R45" s="343">
        <f>R43-R44</f>
        <v>0</v>
      </c>
      <c r="S45" s="343">
        <f t="shared" ref="S45:AC45" si="19">S43-S44</f>
        <v>0</v>
      </c>
      <c r="T45" s="343">
        <f t="shared" si="19"/>
        <v>0</v>
      </c>
      <c r="U45" s="343">
        <f t="shared" si="19"/>
        <v>0</v>
      </c>
      <c r="V45" s="343">
        <f t="shared" si="19"/>
        <v>0</v>
      </c>
      <c r="W45" s="343">
        <f t="shared" si="19"/>
        <v>0</v>
      </c>
      <c r="X45" s="343">
        <f t="shared" si="19"/>
        <v>0</v>
      </c>
      <c r="Y45" s="343">
        <f t="shared" si="19"/>
        <v>0</v>
      </c>
      <c r="Z45" s="343">
        <f t="shared" si="19"/>
        <v>0</v>
      </c>
      <c r="AA45" s="343">
        <f t="shared" si="19"/>
        <v>0</v>
      </c>
      <c r="AB45" s="343">
        <f t="shared" si="19"/>
        <v>0</v>
      </c>
      <c r="AC45" s="343">
        <f t="shared" si="19"/>
        <v>0</v>
      </c>
      <c r="AD45" s="135">
        <f t="shared" si="17"/>
        <v>0</v>
      </c>
      <c r="AE45" s="353">
        <f>IF(AD43=0,0,AD45/AD43)</f>
        <v>0</v>
      </c>
      <c r="AF45" s="352">
        <f>IF($AD$49=0,0,AD45/$AD$49)</f>
        <v>0</v>
      </c>
    </row>
    <row r="46" spans="1:32" x14ac:dyDescent="0.35">
      <c r="A46" s="153" t="s">
        <v>108</v>
      </c>
      <c r="B46" s="153">
        <f>Units_Annual_Total</f>
        <v>0</v>
      </c>
      <c r="C46" s="359">
        <f>C12+C18+C24+C30+C36+C42</f>
        <v>0</v>
      </c>
      <c r="D46" s="359">
        <f t="shared" ref="D46:N46" si="20">D12+D18+D24+D30+D36+D42</f>
        <v>0</v>
      </c>
      <c r="E46" s="359">
        <f t="shared" si="20"/>
        <v>0</v>
      </c>
      <c r="F46" s="359">
        <f t="shared" si="20"/>
        <v>0</v>
      </c>
      <c r="G46" s="359">
        <f t="shared" si="20"/>
        <v>0</v>
      </c>
      <c r="H46" s="359">
        <f t="shared" si="20"/>
        <v>0</v>
      </c>
      <c r="I46" s="359">
        <f t="shared" si="20"/>
        <v>0</v>
      </c>
      <c r="J46" s="359">
        <f t="shared" si="20"/>
        <v>0</v>
      </c>
      <c r="K46" s="359">
        <f t="shared" si="20"/>
        <v>0</v>
      </c>
      <c r="L46" s="359">
        <f t="shared" si="20"/>
        <v>0</v>
      </c>
      <c r="M46" s="359">
        <f t="shared" si="20"/>
        <v>0</v>
      </c>
      <c r="N46" s="359">
        <f t="shared" si="20"/>
        <v>0</v>
      </c>
      <c r="O46" s="360">
        <f t="shared" si="15"/>
        <v>0</v>
      </c>
      <c r="P46" s="9"/>
      <c r="Q46" s="133"/>
      <c r="R46" s="359">
        <f>R12+R18+R24+R30+R36+R42</f>
        <v>0</v>
      </c>
      <c r="S46" s="359">
        <f t="shared" ref="S46:AC46" si="21">S12+S18+S24+S30+S36+S42</f>
        <v>0</v>
      </c>
      <c r="T46" s="359">
        <f t="shared" si="21"/>
        <v>0</v>
      </c>
      <c r="U46" s="359">
        <f t="shared" si="21"/>
        <v>0</v>
      </c>
      <c r="V46" s="359">
        <f t="shared" si="21"/>
        <v>0</v>
      </c>
      <c r="W46" s="359">
        <f t="shared" si="21"/>
        <v>0</v>
      </c>
      <c r="X46" s="359">
        <f t="shared" si="21"/>
        <v>0</v>
      </c>
      <c r="Y46" s="359">
        <f t="shared" si="21"/>
        <v>0</v>
      </c>
      <c r="Z46" s="359">
        <f t="shared" si="21"/>
        <v>0</v>
      </c>
      <c r="AA46" s="359">
        <f t="shared" si="21"/>
        <v>0</v>
      </c>
      <c r="AB46" s="359">
        <f t="shared" si="21"/>
        <v>0</v>
      </c>
      <c r="AC46" s="359">
        <f t="shared" si="21"/>
        <v>0</v>
      </c>
      <c r="AD46" s="360">
        <f t="shared" si="17"/>
        <v>0</v>
      </c>
      <c r="AE46" s="9"/>
      <c r="AF46" s="133"/>
    </row>
    <row r="47" spans="1:32" x14ac:dyDescent="0.35">
      <c r="A47" s="154" t="s">
        <v>109</v>
      </c>
      <c r="B47" s="339">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0">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0">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formatColumns="0"/>
  <mergeCells count="1">
    <mergeCell ref="C5:D5"/>
  </mergeCells>
  <phoneticPr fontId="3" type="noConversion"/>
  <conditionalFormatting sqref="C12:N15">
    <cfRule type="containsBlanks" dxfId="54" priority="31" stopIfTrue="1">
      <formula>LEN(TRIM(C12))=0</formula>
    </cfRule>
  </conditionalFormatting>
  <conditionalFormatting sqref="C18:N18 C21:N21">
    <cfRule type="containsBlanks" dxfId="53" priority="32" stopIfTrue="1">
      <formula>LEN(TRIM(C18))=0</formula>
    </cfRule>
  </conditionalFormatting>
  <conditionalFormatting sqref="C42:N42 C24:N24 C30:N30 C36:N36 C27:N27 C33:N33 C39:N39">
    <cfRule type="containsBlanks" dxfId="52" priority="33" stopIfTrue="1">
      <formula>LEN(TRIM(C24))=0</formula>
    </cfRule>
  </conditionalFormatting>
  <conditionalFormatting sqref="R12:AB12">
    <cfRule type="containsBlanks" dxfId="51" priority="28" stopIfTrue="1">
      <formula>LEN(TRIM(R12))=0</formula>
    </cfRule>
  </conditionalFormatting>
  <conditionalFormatting sqref="R18:AC18">
    <cfRule type="containsBlanks" dxfId="50" priority="29" stopIfTrue="1">
      <formula>LEN(TRIM(R18))=0</formula>
    </cfRule>
  </conditionalFormatting>
  <conditionalFormatting sqref="R24:AC24 R30:AC30 R36:AC36 R42:AC42">
    <cfRule type="containsBlanks" dxfId="49" priority="30" stopIfTrue="1">
      <formula>LEN(TRIM(R24))=0</formula>
    </cfRule>
  </conditionalFormatting>
  <conditionalFormatting sqref="R13:AC14">
    <cfRule type="containsBlanks" dxfId="48" priority="27" stopIfTrue="1">
      <formula>LEN(TRIM(R13))=0</formula>
    </cfRule>
  </conditionalFormatting>
  <conditionalFormatting sqref="C19:C20">
    <cfRule type="containsBlanks" dxfId="47" priority="26" stopIfTrue="1">
      <formula>LEN(TRIM(C19))=0</formula>
    </cfRule>
  </conditionalFormatting>
  <conditionalFormatting sqref="C25:C26">
    <cfRule type="containsBlanks" dxfId="46" priority="23" stopIfTrue="1">
      <formula>LEN(TRIM(C25))=0</formula>
    </cfRule>
  </conditionalFormatting>
  <conditionalFormatting sqref="C31:C32">
    <cfRule type="containsBlanks" dxfId="45" priority="20" stopIfTrue="1">
      <formula>LEN(TRIM(C31))=0</formula>
    </cfRule>
  </conditionalFormatting>
  <conditionalFormatting sqref="C37:C38">
    <cfRule type="containsBlanks" dxfId="44" priority="17" stopIfTrue="1">
      <formula>LEN(TRIM(C37))=0</formula>
    </cfRule>
  </conditionalFormatting>
  <conditionalFormatting sqref="C43:C44">
    <cfRule type="containsBlanks" dxfId="43" priority="14" stopIfTrue="1">
      <formula>LEN(TRIM(C43))=0</formula>
    </cfRule>
  </conditionalFormatting>
  <conditionalFormatting sqref="D19:N20">
    <cfRule type="containsBlanks" dxfId="42" priority="11" stopIfTrue="1">
      <formula>LEN(TRIM(D19))=0</formula>
    </cfRule>
  </conditionalFormatting>
  <conditionalFormatting sqref="R19:AC20">
    <cfRule type="containsBlanks" dxfId="41" priority="10" stopIfTrue="1">
      <formula>LEN(TRIM(R19))=0</formula>
    </cfRule>
  </conditionalFormatting>
  <conditionalFormatting sqref="D25:N26">
    <cfRule type="containsBlanks" dxfId="40" priority="9" stopIfTrue="1">
      <formula>LEN(TRIM(D25))=0</formula>
    </cfRule>
  </conditionalFormatting>
  <conditionalFormatting sqref="R25:AC26">
    <cfRule type="containsBlanks" dxfId="39" priority="8" stopIfTrue="1">
      <formula>LEN(TRIM(R25))=0</formula>
    </cfRule>
  </conditionalFormatting>
  <conditionalFormatting sqref="D31:N32">
    <cfRule type="containsBlanks" dxfId="38" priority="7" stopIfTrue="1">
      <formula>LEN(TRIM(D31))=0</formula>
    </cfRule>
  </conditionalFormatting>
  <conditionalFormatting sqref="R31:AC32">
    <cfRule type="containsBlanks" dxfId="37" priority="6" stopIfTrue="1">
      <formula>LEN(TRIM(R31))=0</formula>
    </cfRule>
  </conditionalFormatting>
  <conditionalFormatting sqref="D37:N38">
    <cfRule type="containsBlanks" dxfId="36" priority="5" stopIfTrue="1">
      <formula>LEN(TRIM(D37))=0</formula>
    </cfRule>
  </conditionalFormatting>
  <conditionalFormatting sqref="R37:AC38">
    <cfRule type="containsBlanks" dxfId="35" priority="4" stopIfTrue="1">
      <formula>LEN(TRIM(R37))=0</formula>
    </cfRule>
  </conditionalFormatting>
  <conditionalFormatting sqref="D43:N44">
    <cfRule type="containsBlanks" dxfId="34" priority="3" stopIfTrue="1">
      <formula>LEN(TRIM(D43))=0</formula>
    </cfRule>
  </conditionalFormatting>
  <conditionalFormatting sqref="R43:AC44">
    <cfRule type="containsBlanks" dxfId="33" priority="2" stopIfTrue="1">
      <formula>LEN(TRIM(R43))=0</formula>
    </cfRule>
  </conditionalFormatting>
  <conditionalFormatting sqref="AC12">
    <cfRule type="containsBlanks" dxfId="32" priority="1" stopIfTrue="1">
      <formula>LEN(TRIM(AC12))=0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95B"/>
    <pageSetUpPr fitToPage="1"/>
  </sheetPr>
  <dimension ref="A1:R45"/>
  <sheetViews>
    <sheetView topLeftCell="G19" zoomScaleNormal="100" zoomScalePageLayoutView="50" workbookViewId="0">
      <selection activeCell="R35" sqref="R35"/>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3" t="s">
        <v>333</v>
      </c>
      <c r="C7" s="613"/>
      <c r="D7" s="613"/>
      <c r="E7" s="613"/>
    </row>
    <row r="8" spans="2:5" ht="16.5" thickTop="1" x14ac:dyDescent="0.35">
      <c r="B8" s="398" t="s">
        <v>279</v>
      </c>
      <c r="C8" s="399" t="s">
        <v>251</v>
      </c>
      <c r="D8" s="399" t="s">
        <v>252</v>
      </c>
      <c r="E8" s="399" t="s">
        <v>253</v>
      </c>
    </row>
    <row r="9" spans="2:5" x14ac:dyDescent="0.35">
      <c r="B9" s="205" t="s">
        <v>280</v>
      </c>
      <c r="C9" s="206">
        <v>1</v>
      </c>
      <c r="D9" s="206">
        <v>1</v>
      </c>
      <c r="E9" s="206">
        <v>1</v>
      </c>
    </row>
    <row r="10" spans="2:5" x14ac:dyDescent="0.35">
      <c r="B10" s="205" t="s">
        <v>281</v>
      </c>
      <c r="C10" s="206">
        <v>0</v>
      </c>
      <c r="D10" s="206">
        <v>0</v>
      </c>
      <c r="E10" s="206">
        <v>0</v>
      </c>
    </row>
    <row r="11" spans="2:5" x14ac:dyDescent="0.35">
      <c r="B11" s="205" t="s">
        <v>282</v>
      </c>
      <c r="C11" s="206">
        <v>0</v>
      </c>
      <c r="D11" s="206">
        <v>0</v>
      </c>
      <c r="E11" s="206">
        <v>0</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6.5" thickBot="1" x14ac:dyDescent="0.4">
      <c r="B15" s="613" t="s">
        <v>278</v>
      </c>
      <c r="C15" s="613"/>
      <c r="D15" s="613"/>
      <c r="E15" s="613"/>
    </row>
    <row r="16" spans="2:5" ht="16.5" thickTop="1" x14ac:dyDescent="0.35">
      <c r="B16" s="398" t="s">
        <v>283</v>
      </c>
      <c r="C16" s="399" t="s">
        <v>251</v>
      </c>
      <c r="D16" s="399" t="s">
        <v>252</v>
      </c>
      <c r="E16" s="399" t="s">
        <v>253</v>
      </c>
    </row>
    <row r="17" spans="2:18" x14ac:dyDescent="0.35">
      <c r="B17" s="207" t="s">
        <v>280</v>
      </c>
      <c r="C17" s="206">
        <v>1</v>
      </c>
      <c r="D17" s="206">
        <v>1</v>
      </c>
      <c r="E17" s="206">
        <v>1</v>
      </c>
    </row>
    <row r="18" spans="2:18" x14ac:dyDescent="0.35">
      <c r="B18" s="207" t="s">
        <v>281</v>
      </c>
      <c r="C18" s="206">
        <v>0</v>
      </c>
      <c r="D18" s="206">
        <v>0</v>
      </c>
      <c r="E18" s="206">
        <v>0</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3" t="s">
        <v>198</v>
      </c>
      <c r="C23" s="613"/>
      <c r="D23" s="613"/>
    </row>
    <row r="24" spans="2:18" s="63" customFormat="1" ht="16.5" thickTop="1" x14ac:dyDescent="0.35">
      <c r="B24" s="614" t="s">
        <v>199</v>
      </c>
      <c r="C24" s="615"/>
      <c r="D24" s="400">
        <v>0</v>
      </c>
    </row>
    <row r="25" spans="2:18" s="63" customFormat="1" x14ac:dyDescent="0.35">
      <c r="B25" s="616" t="s">
        <v>200</v>
      </c>
      <c r="C25" s="617"/>
      <c r="D25" s="211">
        <v>0.08</v>
      </c>
    </row>
    <row r="26" spans="2:18" s="63" customFormat="1" x14ac:dyDescent="0.35"/>
    <row r="27" spans="2:18" s="63" customFormat="1" ht="16.5" thickBot="1" x14ac:dyDescent="0.4">
      <c r="B27" s="613" t="s">
        <v>258</v>
      </c>
      <c r="C27" s="613"/>
      <c r="D27" s="613"/>
      <c r="E27" s="613"/>
      <c r="F27" s="613"/>
      <c r="G27" s="613"/>
      <c r="H27" s="613"/>
      <c r="I27" s="613"/>
      <c r="J27" s="613"/>
      <c r="K27" s="613"/>
      <c r="L27" s="613"/>
      <c r="M27" s="613"/>
      <c r="N27" s="613"/>
      <c r="O27" s="613"/>
      <c r="P27" s="613"/>
      <c r="Q27" s="613"/>
      <c r="R27" s="613"/>
    </row>
    <row r="28" spans="2:18" s="63" customFormat="1" ht="32.25" thickTop="1" x14ac:dyDescent="0.35">
      <c r="B28" s="401" t="s">
        <v>33</v>
      </c>
      <c r="C28" s="402" t="s">
        <v>159</v>
      </c>
      <c r="D28" s="403" t="str">
        <f>'2a-PayrollYear1'!F7</f>
        <v>Month 1</v>
      </c>
      <c r="E28" s="403" t="str">
        <f>'2a-PayrollYear1'!G7</f>
        <v>Month 2</v>
      </c>
      <c r="F28" s="403" t="str">
        <f>'2a-PayrollYear1'!H7</f>
        <v>Month 3</v>
      </c>
      <c r="G28" s="403" t="str">
        <f>'2a-PayrollYear1'!I7</f>
        <v>Month 4</v>
      </c>
      <c r="H28" s="403" t="str">
        <f>'2a-PayrollYear1'!J7</f>
        <v>Month 5</v>
      </c>
      <c r="I28" s="403" t="str">
        <f>'2a-PayrollYear1'!K7</f>
        <v>Month 6</v>
      </c>
      <c r="J28" s="403" t="str">
        <f>'2a-PayrollYear1'!L7</f>
        <v>Month 7</v>
      </c>
      <c r="K28" s="403" t="str">
        <f>'2a-PayrollYear1'!M7</f>
        <v>Month 8</v>
      </c>
      <c r="L28" s="403" t="str">
        <f>'2a-PayrollYear1'!N7</f>
        <v>Month 9</v>
      </c>
      <c r="M28" s="403" t="str">
        <f>'2a-PayrollYear1'!O7</f>
        <v>Month 10</v>
      </c>
      <c r="N28" s="403" t="str">
        <f>'2a-PayrollYear1'!P7</f>
        <v>Month 11</v>
      </c>
      <c r="O28" s="403" t="str">
        <f>'2a-PayrollYear1'!Q7</f>
        <v>Month 12</v>
      </c>
      <c r="P28" s="404" t="s">
        <v>208</v>
      </c>
      <c r="Q28" s="403" t="s">
        <v>225</v>
      </c>
      <c r="R28" s="403" t="s">
        <v>226</v>
      </c>
    </row>
    <row r="29" spans="2:18" s="63" customFormat="1" x14ac:dyDescent="0.35">
      <c r="B29" s="213" t="s">
        <v>352</v>
      </c>
      <c r="C29" s="75">
        <v>20</v>
      </c>
      <c r="D29" s="369">
        <f>Buildings</f>
        <v>0</v>
      </c>
      <c r="E29" s="371"/>
      <c r="F29" s="372"/>
      <c r="G29" s="372"/>
      <c r="H29" s="372"/>
      <c r="I29" s="372"/>
      <c r="J29" s="372"/>
      <c r="K29" s="372"/>
      <c r="L29" s="372"/>
      <c r="M29" s="372"/>
      <c r="N29" s="372"/>
      <c r="O29" s="372"/>
      <c r="P29" s="69">
        <f t="shared" ref="P29:P34" si="3">SUM(D29:O29)</f>
        <v>0</v>
      </c>
      <c r="Q29" s="375"/>
      <c r="R29" s="375"/>
    </row>
    <row r="30" spans="2:18" s="63" customFormat="1" x14ac:dyDescent="0.35">
      <c r="B30" s="213" t="s">
        <v>35</v>
      </c>
      <c r="C30" s="75">
        <v>7</v>
      </c>
      <c r="D30" s="369">
        <f>LeaseImprovements</f>
        <v>0</v>
      </c>
      <c r="E30" s="371"/>
      <c r="F30" s="372"/>
      <c r="G30" s="372"/>
      <c r="H30" s="372"/>
      <c r="I30" s="372"/>
      <c r="J30" s="372"/>
      <c r="K30" s="372"/>
      <c r="L30" s="372"/>
      <c r="M30" s="372"/>
      <c r="N30" s="372"/>
      <c r="O30" s="372"/>
      <c r="P30" s="69">
        <f t="shared" si="3"/>
        <v>0</v>
      </c>
      <c r="Q30" s="375"/>
      <c r="R30" s="375"/>
    </row>
    <row r="31" spans="2:18" s="63" customFormat="1" x14ac:dyDescent="0.35">
      <c r="B31" s="213" t="s">
        <v>2</v>
      </c>
      <c r="C31" s="75">
        <v>7</v>
      </c>
      <c r="D31" s="369">
        <f>Equipment</f>
        <v>0</v>
      </c>
      <c r="E31" s="371"/>
      <c r="F31" s="372"/>
      <c r="G31" s="372"/>
      <c r="H31" s="372"/>
      <c r="I31" s="372"/>
      <c r="J31" s="372"/>
      <c r="K31" s="372"/>
      <c r="L31" s="372"/>
      <c r="M31" s="372"/>
      <c r="N31" s="372"/>
      <c r="O31" s="372"/>
      <c r="P31" s="69">
        <f>SUM(D31:O31)</f>
        <v>0</v>
      </c>
      <c r="Q31" s="375"/>
      <c r="R31" s="375"/>
    </row>
    <row r="32" spans="2:18" s="63" customFormat="1" x14ac:dyDescent="0.35">
      <c r="B32" s="213" t="s">
        <v>36</v>
      </c>
      <c r="C32" s="75">
        <v>5</v>
      </c>
      <c r="D32" s="369">
        <f>Furniture</f>
        <v>0</v>
      </c>
      <c r="E32" s="371"/>
      <c r="F32" s="372"/>
      <c r="G32" s="372"/>
      <c r="H32" s="372"/>
      <c r="I32" s="372"/>
      <c r="J32" s="372"/>
      <c r="K32" s="372"/>
      <c r="L32" s="372"/>
      <c r="M32" s="372"/>
      <c r="N32" s="372"/>
      <c r="O32" s="372"/>
      <c r="P32" s="69">
        <f t="shared" si="3"/>
        <v>0</v>
      </c>
      <c r="Q32" s="375"/>
      <c r="R32" s="375"/>
    </row>
    <row r="33" spans="2:18" s="63" customFormat="1" x14ac:dyDescent="0.35">
      <c r="B33" s="213" t="s">
        <v>3</v>
      </c>
      <c r="C33" s="75">
        <v>5</v>
      </c>
      <c r="D33" s="369">
        <f>Vehicles</f>
        <v>0</v>
      </c>
      <c r="E33" s="371"/>
      <c r="F33" s="372"/>
      <c r="G33" s="372"/>
      <c r="H33" s="372"/>
      <c r="I33" s="372"/>
      <c r="J33" s="372"/>
      <c r="K33" s="372"/>
      <c r="L33" s="372"/>
      <c r="M33" s="372"/>
      <c r="N33" s="372"/>
      <c r="O33" s="372"/>
      <c r="P33" s="69">
        <f t="shared" si="3"/>
        <v>0</v>
      </c>
      <c r="Q33" s="375"/>
      <c r="R33" s="375"/>
    </row>
    <row r="34" spans="2:18" s="63" customFormat="1" x14ac:dyDescent="0.35">
      <c r="B34" s="213" t="s">
        <v>37</v>
      </c>
      <c r="C34" s="212">
        <v>5</v>
      </c>
      <c r="D34" s="370">
        <f>OtherFixedAssets</f>
        <v>0</v>
      </c>
      <c r="E34" s="373"/>
      <c r="F34" s="374"/>
      <c r="G34" s="372"/>
      <c r="H34" s="372"/>
      <c r="I34" s="372"/>
      <c r="J34" s="372"/>
      <c r="K34" s="372"/>
      <c r="L34" s="372"/>
      <c r="M34" s="372"/>
      <c r="N34" s="372"/>
      <c r="O34" s="372"/>
      <c r="P34" s="69">
        <f t="shared" si="3"/>
        <v>0</v>
      </c>
      <c r="Q34" s="375">
        <v>0</v>
      </c>
      <c r="R34" s="375">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3" t="s">
        <v>259</v>
      </c>
      <c r="C38" s="613"/>
      <c r="D38" s="42"/>
      <c r="E38" s="42"/>
      <c r="F38" s="43"/>
      <c r="G38" s="44"/>
      <c r="H38" s="45"/>
    </row>
    <row r="39" spans="2:18" s="63" customFormat="1" ht="16.5" thickTop="1" x14ac:dyDescent="0.35">
      <c r="B39" s="388" t="s">
        <v>355</v>
      </c>
      <c r="C39" s="405">
        <v>0</v>
      </c>
      <c r="D39" s="42"/>
      <c r="E39" s="42"/>
      <c r="F39" s="43"/>
      <c r="G39" s="46"/>
    </row>
    <row r="40" spans="2:18" s="63" customFormat="1" x14ac:dyDescent="0.35">
      <c r="B40" s="388" t="s">
        <v>356</v>
      </c>
      <c r="C40" s="405">
        <v>0</v>
      </c>
      <c r="D40" s="42"/>
      <c r="E40" s="42"/>
      <c r="F40" s="43"/>
      <c r="G40" s="46"/>
    </row>
    <row r="41" spans="2:18" s="63" customFormat="1" x14ac:dyDescent="0.35">
      <c r="B41" s="388" t="s">
        <v>357</v>
      </c>
      <c r="C41" s="405">
        <v>0</v>
      </c>
    </row>
    <row r="42" spans="2:18" s="63" customFormat="1" x14ac:dyDescent="0.35"/>
    <row r="43" spans="2:18" s="63" customFormat="1" ht="16.5" thickBot="1" x14ac:dyDescent="0.4">
      <c r="B43" s="613" t="s">
        <v>262</v>
      </c>
      <c r="C43" s="613"/>
    </row>
    <row r="44" spans="2:18" s="63" customFormat="1" ht="16.5" thickTop="1" x14ac:dyDescent="0.35">
      <c r="B44" s="406" t="s">
        <v>289</v>
      </c>
      <c r="C44" s="407">
        <v>3</v>
      </c>
    </row>
    <row r="45" spans="2:18" s="63" customFormat="1" x14ac:dyDescent="0.35">
      <c r="D45" s="71"/>
      <c r="E45" s="71"/>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31"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95B"/>
    <pageSetUpPr fitToPage="1"/>
  </sheetPr>
  <dimension ref="A1:R38"/>
  <sheetViews>
    <sheetView zoomScaleNormal="100" zoomScalePageLayoutView="60" workbookViewId="0">
      <selection activeCell="C10" sqref="C10"/>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8" t="s">
        <v>131</v>
      </c>
      <c r="D4" s="618"/>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10"/>
      <c r="E7" s="610"/>
      <c r="F7" s="610"/>
      <c r="G7" s="610"/>
      <c r="H7" s="610"/>
      <c r="I7" s="610"/>
      <c r="J7" s="610"/>
      <c r="K7" s="610"/>
      <c r="L7" s="610"/>
      <c r="M7" s="610"/>
      <c r="N7" s="610"/>
      <c r="O7" s="610"/>
    </row>
    <row r="8" spans="1:15" ht="16.5" thickBot="1" x14ac:dyDescent="0.4">
      <c r="A8" s="173"/>
      <c r="B8" s="178"/>
      <c r="C8" s="411" t="str">
        <f>'2a-PayrollYear1'!F7</f>
        <v>Month 1</v>
      </c>
      <c r="D8" s="411" t="str">
        <f>'2a-PayrollYear1'!G7</f>
        <v>Month 2</v>
      </c>
      <c r="E8" s="411" t="str">
        <f>'2a-PayrollYear1'!H7</f>
        <v>Month 3</v>
      </c>
      <c r="F8" s="411" t="str">
        <f>'2a-PayrollYear1'!I7</f>
        <v>Month 4</v>
      </c>
      <c r="G8" s="411" t="str">
        <f>'2a-PayrollYear1'!J7</f>
        <v>Month 5</v>
      </c>
      <c r="H8" s="411" t="str">
        <f>'2a-PayrollYear1'!K7</f>
        <v>Month 6</v>
      </c>
      <c r="I8" s="411" t="str">
        <f>'2a-PayrollYear1'!L7</f>
        <v>Month 7</v>
      </c>
      <c r="J8" s="411" t="str">
        <f>'2a-PayrollYear1'!M7</f>
        <v>Month 8</v>
      </c>
      <c r="K8" s="411" t="str">
        <f>'2a-PayrollYear1'!N7</f>
        <v>Month 9</v>
      </c>
      <c r="L8" s="411" t="str">
        <f>'2a-PayrollYear1'!O7</f>
        <v>Month 10</v>
      </c>
      <c r="M8" s="411" t="str">
        <f>'2a-PayrollYear1'!P7</f>
        <v>Month 11</v>
      </c>
      <c r="N8" s="411" t="str">
        <f>'2a-PayrollYear1'!Q7</f>
        <v>Month 12</v>
      </c>
      <c r="O8" s="411"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3">
        <f>SUM(C28:C36)</f>
        <v>0</v>
      </c>
      <c r="D37" s="363">
        <f>SUM(D28:D36)</f>
        <v>0</v>
      </c>
      <c r="E37" s="363">
        <f t="shared" ref="E37:N37" si="3">SUM(E28:E36)</f>
        <v>0</v>
      </c>
      <c r="F37" s="363">
        <f t="shared" si="3"/>
        <v>0</v>
      </c>
      <c r="G37" s="363">
        <f t="shared" si="3"/>
        <v>0</v>
      </c>
      <c r="H37" s="363">
        <f t="shared" si="3"/>
        <v>0</v>
      </c>
      <c r="I37" s="363">
        <f t="shared" si="3"/>
        <v>0</v>
      </c>
      <c r="J37" s="363">
        <f t="shared" si="3"/>
        <v>0</v>
      </c>
      <c r="K37" s="363">
        <f t="shared" si="3"/>
        <v>0</v>
      </c>
      <c r="L37" s="363">
        <f t="shared" si="3"/>
        <v>0</v>
      </c>
      <c r="M37" s="363">
        <f t="shared" si="3"/>
        <v>0</v>
      </c>
      <c r="N37" s="363">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formatColumns="0" formatRows="0"/>
  <mergeCells count="2">
    <mergeCell ref="D7:O7"/>
    <mergeCell ref="C4:D4"/>
  </mergeCells>
  <phoneticPr fontId="3" type="noConversion"/>
  <conditionalFormatting sqref="C10:N24">
    <cfRule type="containsBlanks" dxfId="30"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95B"/>
    <pageSetUpPr autoPageBreaks="0"/>
  </sheetPr>
  <dimension ref="A1:M36"/>
  <sheetViews>
    <sheetView zoomScaleNormal="100" zoomScalePageLayoutView="70" workbookViewId="0">
      <selection activeCell="D8" sqref="D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11" t="s">
        <v>331</v>
      </c>
      <c r="C2" s="611"/>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0" t="str">
        <f>IF(ISBLANK(Directions!C6), "Owner", Directions!C6)</f>
        <v>Owner</v>
      </c>
      <c r="C5" s="619" t="str">
        <f>IF(ISBLANK(Directions!D6), "Company 1", Directions!D6)</f>
        <v>Company 1</v>
      </c>
      <c r="D5" s="619"/>
      <c r="E5" s="619"/>
      <c r="F5" s="619"/>
      <c r="G5" s="194"/>
      <c r="I5" s="384"/>
      <c r="J5" s="384"/>
      <c r="K5" s="384"/>
      <c r="L5" s="384"/>
      <c r="M5" s="384"/>
    </row>
    <row r="6" spans="2:13" s="63" customFormat="1" x14ac:dyDescent="0.35">
      <c r="I6" s="384"/>
      <c r="J6" s="384"/>
      <c r="K6" s="384"/>
      <c r="L6" s="384"/>
      <c r="M6" s="384"/>
    </row>
    <row r="7" spans="2:13" ht="17.25" customHeight="1" thickBot="1" x14ac:dyDescent="0.4">
      <c r="B7" s="411" t="s">
        <v>83</v>
      </c>
      <c r="C7" s="412" t="str">
        <f>IF(Directions!F6&gt;0,Directions!F6,"First Year")</f>
        <v>First Year</v>
      </c>
      <c r="D7" s="411" t="s">
        <v>119</v>
      </c>
      <c r="E7" s="412" t="str">
        <f>IF(Directions!F6&gt;0,Directions!F6+1,"Second Year")</f>
        <v>Second Year</v>
      </c>
      <c r="F7" s="411" t="s">
        <v>120</v>
      </c>
      <c r="G7" s="412" t="str">
        <f>IF(Directions!F6&gt;0,Directions!F6+2,"Third Year")</f>
        <v>Third Year</v>
      </c>
      <c r="H7" s="63"/>
      <c r="I7" s="384"/>
      <c r="J7" s="384"/>
      <c r="K7" s="384"/>
      <c r="L7" s="384"/>
      <c r="M7" s="384"/>
    </row>
    <row r="8" spans="2:13" ht="16.5" thickTop="1" x14ac:dyDescent="0.35">
      <c r="B8" s="563" t="str">
        <f>'5a-OpExYear1'!B10</f>
        <v>Advertising</v>
      </c>
      <c r="C8" s="199">
        <f>'5a-OpExYear1'!O10</f>
        <v>0</v>
      </c>
      <c r="D8" s="396">
        <v>0.03</v>
      </c>
      <c r="E8" s="199">
        <f t="shared" ref="E8:E22" si="0">C8*(1+D8)</f>
        <v>0</v>
      </c>
      <c r="F8" s="396">
        <v>0.03</v>
      </c>
      <c r="G8" s="199">
        <f t="shared" ref="G8:G22" si="1">E8*(1+F8)</f>
        <v>0</v>
      </c>
      <c r="H8" s="63"/>
    </row>
    <row r="9" spans="2:13" x14ac:dyDescent="0.35">
      <c r="B9" s="563" t="str">
        <f>'5a-OpExYear1'!B11</f>
        <v>Car and Truck Expenses</v>
      </c>
      <c r="C9" s="105">
        <f>'5a-OpExYear1'!O11</f>
        <v>0</v>
      </c>
      <c r="D9" s="168">
        <v>0.03</v>
      </c>
      <c r="E9" s="105">
        <f t="shared" si="0"/>
        <v>0</v>
      </c>
      <c r="F9" s="168">
        <v>0.03</v>
      </c>
      <c r="G9" s="105">
        <f t="shared" si="1"/>
        <v>0</v>
      </c>
      <c r="H9" s="63"/>
    </row>
    <row r="10" spans="2:13" x14ac:dyDescent="0.35">
      <c r="B10" s="563" t="str">
        <f>'5a-OpExYear1'!B12</f>
        <v>Commissions and Fees</v>
      </c>
      <c r="C10" s="105">
        <f>'5a-OpExYear1'!O12</f>
        <v>0</v>
      </c>
      <c r="D10" s="168">
        <v>0.05</v>
      </c>
      <c r="E10" s="105">
        <f t="shared" si="0"/>
        <v>0</v>
      </c>
      <c r="F10" s="168">
        <v>0.05</v>
      </c>
      <c r="G10" s="105">
        <f t="shared" si="1"/>
        <v>0</v>
      </c>
      <c r="H10" s="63"/>
    </row>
    <row r="11" spans="2:13" x14ac:dyDescent="0.35">
      <c r="B11" s="563" t="str">
        <f>'5a-OpExYear1'!B13</f>
        <v>Contract Labor (Not included in payroll)</v>
      </c>
      <c r="C11" s="105">
        <f>'5a-OpExYear1'!O13</f>
        <v>0</v>
      </c>
      <c r="D11" s="168">
        <v>0.03</v>
      </c>
      <c r="E11" s="105">
        <f t="shared" si="0"/>
        <v>0</v>
      </c>
      <c r="F11" s="168">
        <v>0.03</v>
      </c>
      <c r="G11" s="105">
        <f t="shared" si="1"/>
        <v>0</v>
      </c>
      <c r="H11" s="63"/>
    </row>
    <row r="12" spans="2:13" x14ac:dyDescent="0.35">
      <c r="B12" s="563" t="str">
        <f>'5a-OpExYear1'!B14</f>
        <v>Insurance (other than health)</v>
      </c>
      <c r="C12" s="105">
        <f>'5a-OpExYear1'!O14</f>
        <v>0</v>
      </c>
      <c r="D12" s="168">
        <v>0.03</v>
      </c>
      <c r="E12" s="105">
        <f t="shared" si="0"/>
        <v>0</v>
      </c>
      <c r="F12" s="168">
        <v>0.03</v>
      </c>
      <c r="G12" s="105">
        <f t="shared" si="1"/>
        <v>0</v>
      </c>
      <c r="H12" s="63"/>
    </row>
    <row r="13" spans="2:13" x14ac:dyDescent="0.35">
      <c r="B13" s="563" t="str">
        <f>'5a-OpExYear1'!B15</f>
        <v>Legal and Professional Services</v>
      </c>
      <c r="C13" s="105">
        <f>'5a-OpExYear1'!O15</f>
        <v>0</v>
      </c>
      <c r="D13" s="168">
        <v>0.03</v>
      </c>
      <c r="E13" s="105">
        <f t="shared" si="0"/>
        <v>0</v>
      </c>
      <c r="F13" s="168">
        <v>0.03</v>
      </c>
      <c r="G13" s="105">
        <f t="shared" si="1"/>
        <v>0</v>
      </c>
      <c r="H13" s="63"/>
    </row>
    <row r="14" spans="2:13" x14ac:dyDescent="0.35">
      <c r="B14" s="563" t="str">
        <f>'5a-OpExYear1'!B16</f>
        <v>Licenses</v>
      </c>
      <c r="C14" s="105">
        <f>'5a-OpExYear1'!O16</f>
        <v>0</v>
      </c>
      <c r="D14" s="168">
        <v>0.05</v>
      </c>
      <c r="E14" s="105">
        <f t="shared" si="0"/>
        <v>0</v>
      </c>
      <c r="F14" s="168">
        <v>0.05</v>
      </c>
      <c r="G14" s="105">
        <f t="shared" si="1"/>
        <v>0</v>
      </c>
      <c r="H14" s="63"/>
    </row>
    <row r="15" spans="2:13" x14ac:dyDescent="0.35">
      <c r="B15" s="563" t="str">
        <f>'5a-OpExYear1'!B17</f>
        <v>Office Expense</v>
      </c>
      <c r="C15" s="105">
        <f>'5a-OpExYear1'!O17</f>
        <v>0</v>
      </c>
      <c r="D15" s="168">
        <v>0.03</v>
      </c>
      <c r="E15" s="105">
        <f t="shared" si="0"/>
        <v>0</v>
      </c>
      <c r="F15" s="168">
        <v>0.03</v>
      </c>
      <c r="G15" s="105">
        <f t="shared" si="1"/>
        <v>0</v>
      </c>
      <c r="H15" s="63"/>
    </row>
    <row r="16" spans="2:13" x14ac:dyDescent="0.35">
      <c r="B16" s="563" t="str">
        <f>'5a-OpExYear1'!B18</f>
        <v>Rent or Lease -- Vehicles, Machinery, Equipment</v>
      </c>
      <c r="C16" s="105">
        <f>'5a-OpExYear1'!O18</f>
        <v>0</v>
      </c>
      <c r="D16" s="168">
        <v>0.03</v>
      </c>
      <c r="E16" s="105">
        <f t="shared" si="0"/>
        <v>0</v>
      </c>
      <c r="F16" s="168">
        <v>0.03</v>
      </c>
      <c r="G16" s="105">
        <f t="shared" si="1"/>
        <v>0</v>
      </c>
      <c r="H16" s="63"/>
    </row>
    <row r="17" spans="2:10" x14ac:dyDescent="0.35">
      <c r="B17" s="563" t="str">
        <f>'5a-OpExYear1'!B19</f>
        <v>Rent or Lease -- Other Business Property</v>
      </c>
      <c r="C17" s="105">
        <f>'5a-OpExYear1'!O19</f>
        <v>0</v>
      </c>
      <c r="D17" s="168">
        <v>0.03</v>
      </c>
      <c r="E17" s="105">
        <f t="shared" si="0"/>
        <v>0</v>
      </c>
      <c r="F17" s="168">
        <v>0.03</v>
      </c>
      <c r="G17" s="105">
        <f t="shared" si="1"/>
        <v>0</v>
      </c>
      <c r="H17" s="63"/>
    </row>
    <row r="18" spans="2:10" x14ac:dyDescent="0.35">
      <c r="B18" s="563" t="str">
        <f>'5a-OpExYear1'!B20</f>
        <v>Repairs and Maintenance</v>
      </c>
      <c r="C18" s="105">
        <f>'5a-OpExYear1'!O20</f>
        <v>0</v>
      </c>
      <c r="D18" s="168">
        <v>0.05</v>
      </c>
      <c r="E18" s="105">
        <f t="shared" si="0"/>
        <v>0</v>
      </c>
      <c r="F18" s="168">
        <v>0.05</v>
      </c>
      <c r="G18" s="105">
        <f t="shared" si="1"/>
        <v>0</v>
      </c>
      <c r="H18" s="63"/>
    </row>
    <row r="19" spans="2:10" x14ac:dyDescent="0.35">
      <c r="B19" s="563" t="str">
        <f>'5a-OpExYear1'!B21</f>
        <v>Supplies</v>
      </c>
      <c r="C19" s="105">
        <f>'5a-OpExYear1'!O21</f>
        <v>0</v>
      </c>
      <c r="D19" s="168">
        <v>0.03</v>
      </c>
      <c r="E19" s="105">
        <f t="shared" si="0"/>
        <v>0</v>
      </c>
      <c r="F19" s="168">
        <v>0.03</v>
      </c>
      <c r="G19" s="105">
        <f t="shared" si="1"/>
        <v>0</v>
      </c>
      <c r="H19" s="63"/>
    </row>
    <row r="20" spans="2:10" x14ac:dyDescent="0.35">
      <c r="B20" s="563" t="str">
        <f>'5a-OpExYear1'!B22</f>
        <v>Travel, Meals and Entertainment</v>
      </c>
      <c r="C20" s="105">
        <f>'5a-OpExYear1'!O22</f>
        <v>0</v>
      </c>
      <c r="D20" s="168">
        <v>0.03</v>
      </c>
      <c r="E20" s="105">
        <f t="shared" si="0"/>
        <v>0</v>
      </c>
      <c r="F20" s="168">
        <v>0.03</v>
      </c>
      <c r="G20" s="105">
        <f t="shared" si="1"/>
        <v>0</v>
      </c>
      <c r="H20" s="63"/>
    </row>
    <row r="21" spans="2:10" x14ac:dyDescent="0.35">
      <c r="B21" s="563" t="str">
        <f>'5a-OpExYear1'!B23</f>
        <v>Utilities</v>
      </c>
      <c r="C21" s="105">
        <f>'5a-OpExYear1'!O23</f>
        <v>0</v>
      </c>
      <c r="D21" s="168">
        <v>0.03</v>
      </c>
      <c r="E21" s="105">
        <f t="shared" si="0"/>
        <v>0</v>
      </c>
      <c r="F21" s="168">
        <v>0.03</v>
      </c>
      <c r="G21" s="105">
        <f t="shared" si="1"/>
        <v>0</v>
      </c>
      <c r="H21" s="63"/>
    </row>
    <row r="22" spans="2:10" x14ac:dyDescent="0.35">
      <c r="B22" s="563" t="str">
        <f>'5a-OpExYear1'!B24</f>
        <v xml:space="preserve">Miscellaneous </v>
      </c>
      <c r="C22" s="105">
        <f>'5a-OpExYear1'!O24</f>
        <v>0</v>
      </c>
      <c r="D22" s="168">
        <v>0.03</v>
      </c>
      <c r="E22" s="105">
        <f t="shared" si="0"/>
        <v>0</v>
      </c>
      <c r="F22" s="168">
        <v>0.03</v>
      </c>
      <c r="G22" s="105">
        <f t="shared" si="1"/>
        <v>0</v>
      </c>
      <c r="H22" s="63"/>
    </row>
    <row r="23" spans="2:10" x14ac:dyDescent="0.35">
      <c r="B23" s="364"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18"/>
    </row>
    <row r="33" spans="2:7" x14ac:dyDescent="0.35">
      <c r="B33" s="187" t="s">
        <v>260</v>
      </c>
      <c r="C33" s="198">
        <f>+'6a-CashFlowYear1'!O26</f>
        <v>0</v>
      </c>
      <c r="D33" s="196"/>
      <c r="E33" s="199">
        <f>+'6b-CashFlowYrs1-3'!O25</f>
        <v>0</v>
      </c>
      <c r="F33" s="196"/>
      <c r="G33" s="368">
        <f>'6b-CashFlowYrs1-3'!AB25</f>
        <v>0</v>
      </c>
    </row>
    <row r="34" spans="2:7" x14ac:dyDescent="0.35">
      <c r="B34" s="186" t="s">
        <v>284</v>
      </c>
      <c r="C34" s="200">
        <f>+'5a-OpExYear1'!O36</f>
        <v>0</v>
      </c>
      <c r="D34" s="196"/>
      <c r="E34" s="199"/>
      <c r="F34" s="196"/>
      <c r="G34" s="199"/>
    </row>
    <row r="35" spans="2:7" x14ac:dyDescent="0.35">
      <c r="B35" s="201" t="s">
        <v>160</v>
      </c>
      <c r="C35" s="365">
        <f>SUM(C26:C34)</f>
        <v>0</v>
      </c>
      <c r="D35" s="196"/>
      <c r="E35" s="366">
        <f>SUM(E26:E34)</f>
        <v>0</v>
      </c>
      <c r="F35" s="196"/>
      <c r="G35" s="366">
        <f>SUM(G26:G34)</f>
        <v>0</v>
      </c>
    </row>
    <row r="36" spans="2:7" x14ac:dyDescent="0.35">
      <c r="B36" s="47" t="s">
        <v>229</v>
      </c>
      <c r="C36" s="367">
        <f>SUM(C8:C22)+C35</f>
        <v>0</v>
      </c>
      <c r="D36" s="9"/>
      <c r="E36" s="367">
        <f>SUM(E8:E22)+E35</f>
        <v>0</v>
      </c>
      <c r="F36" s="9"/>
      <c r="G36" s="367">
        <f>SUM(G8:G22)+G35</f>
        <v>0</v>
      </c>
    </row>
  </sheetData>
  <sheetProtection formatColumns="0" formatRows="0"/>
  <mergeCells count="2">
    <mergeCell ref="C5:F5"/>
    <mergeCell ref="B2:C2"/>
  </mergeCells>
  <phoneticPr fontId="3" type="noConversion"/>
  <conditionalFormatting sqref="E26 G26">
    <cfRule type="containsBlanks" dxfId="29"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MD SHAJEDUL ISLAM</cp:lastModifiedBy>
  <cp:lastPrinted>2013-01-14T15:22:16Z</cp:lastPrinted>
  <dcterms:created xsi:type="dcterms:W3CDTF">2011-04-16T18:04:50Z</dcterms:created>
  <dcterms:modified xsi:type="dcterms:W3CDTF">2021-05-22T18:18:37Z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